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35" tabRatio="656" activeTab="1"/>
  </bookViews>
  <sheets>
    <sheet name="Blanco-old" sheetId="15" r:id="rId1"/>
    <sheet name="Blanco-" sheetId="16" r:id="rId2"/>
    <sheet name="Descarga y CA-" sheetId="23" r:id="rId3"/>
    <sheet name="Compra Tiempo y CA-" sheetId="22" r:id="rId4"/>
    <sheet name="Diferencial Base y CA-" sheetId="21" r:id="rId5"/>
    <sheet name="Administrador-" sheetId="19" r:id="rId6"/>
    <sheet name="Director-" sheetId="18" r:id="rId7"/>
    <sheet name="Director-2" sheetId="17" r:id="rId8"/>
    <sheet name="Global-" sheetId="20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<sst xmlns="http://schemas.openxmlformats.org/spreadsheetml/2006/main" count="1522" uniqueCount="160">
  <si>
    <t>UNIVERSIDAD DE PUERTO RICO</t>
  </si>
  <si>
    <t>Periodos de pago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</si>
  <si>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</si>
  <si>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</si>
  <si>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</si>
  <si>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</si>
  <si>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</si>
  <si>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</si>
  <si>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</si>
  <si>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</si>
  <si>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</si>
  <si>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</si>
  <si>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</si>
  <si>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</si>
  <si>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Pago annual al Docente de 9 meses</t>
  </si>
  <si>
    <t>Administrador (12 meses)</t>
  </si>
  <si>
    <t xml:space="preserve">Salario Annual según Escala  </t>
  </si>
  <si>
    <t>Totales</t>
  </si>
  <si>
    <t>Diferencia a reconciliar</t>
  </si>
  <si>
    <t>Salario máximo a recibir en el verano = 3 meses = 6 quincenas = periodos de pago =</t>
  </si>
  <si>
    <t>Pago Salario anual en 24 pagos = 12 meses</t>
  </si>
  <si>
    <t>Pago Salario anual en 18 pagos = 9 meses</t>
  </si>
  <si>
    <t>Por ajustar.</t>
  </si>
  <si>
    <t>Compensación adicional cada semestre</t>
  </si>
  <si>
    <t>TR</t>
  </si>
  <si>
    <t>CA</t>
  </si>
  <si>
    <t>Total Salario Base Anual</t>
  </si>
  <si>
    <t>Descarga por Fondos de Pareo en 18 pagos</t>
  </si>
  <si>
    <t>Total Anual a recibir (sin verano) =</t>
  </si>
  <si>
    <t>Compra de tiempo, Fondos Externos en 18 pagos</t>
  </si>
  <si>
    <t>Primer Semestre</t>
  </si>
  <si>
    <t>Segundo Semestre</t>
  </si>
  <si>
    <t>Periodo del Informe</t>
  </si>
  <si>
    <t>Verano</t>
  </si>
  <si>
    <r>
      <t>Pago quincenal según propuesta del</t>
    </r>
    <r>
      <rPr>
        <b/>
        <sz val="11"/>
        <color rgb="FFC00000"/>
        <rFont val="Calibri"/>
        <family val="2"/>
        <scheme val="minor"/>
      </rPr>
      <t xml:space="preserve"> __</t>
    </r>
    <r>
      <rPr>
        <b/>
        <sz val="11"/>
        <color theme="1"/>
        <rFont val="Calibri"/>
        <family val="2"/>
        <scheme val="minor"/>
      </rPr>
      <t>% a 12 meses</t>
    </r>
  </si>
  <si>
    <r>
      <t>Ajuste Pago quincenal según propuesta del</t>
    </r>
    <r>
      <rPr>
        <b/>
        <sz val="11"/>
        <color rgb="FFC00000"/>
        <rFont val="Calibri"/>
        <family val="2"/>
        <scheme val="minor"/>
      </rPr>
      <t xml:space="preserve"> __</t>
    </r>
    <r>
      <rPr>
        <b/>
        <sz val="11"/>
        <color theme="1"/>
        <rFont val="Calibri"/>
        <family val="2"/>
        <scheme val="minor"/>
      </rPr>
      <t>% a 9 meses</t>
    </r>
  </si>
  <si>
    <t>Total</t>
  </si>
  <si>
    <t>Total sem.</t>
  </si>
  <si>
    <t>Sub-Total sem.</t>
  </si>
  <si>
    <t>TR -Fondo Pareo (26 c.)</t>
  </si>
  <si>
    <t>TR -Fondo Externo (26 b.)</t>
  </si>
  <si>
    <t>TR -Ajuste Salario Base (27)</t>
  </si>
  <si>
    <t>TR-Fondo Institucional (26a.)</t>
  </si>
  <si>
    <t>SECCIÓN EN FORMULARIO LD-T002</t>
  </si>
  <si>
    <t>% Esfuerzo</t>
  </si>
  <si>
    <t>Salario/Sem.</t>
  </si>
  <si>
    <t>Bonificación</t>
  </si>
  <si>
    <t>Ajuste Salarial-Diferencial Sueldo Base</t>
  </si>
  <si>
    <t>Ajuste Salarial Sueldo Base  en 18 pagos</t>
  </si>
  <si>
    <t>CA-Transacción No va a Sueldo Base (28)</t>
  </si>
  <si>
    <t>1er SEM</t>
  </si>
  <si>
    <t>2do SEM</t>
  </si>
  <si>
    <t>VERANO,  SIN INVESTIGAR, Doc.-Adm. (27)</t>
  </si>
  <si>
    <t>Total Anual a recibir (sin verano)</t>
  </si>
  <si>
    <t>EJEMPLO GLOBAL: DOCENTE ADMINISTRATIVO - DIRECTOR CON DESCARGA DE INVESTIGACIÓN, COMPRA DE TIEMPO, AJUSTE SALARIAL y COMPENSACIÓN ADICIONAL</t>
  </si>
  <si>
    <r>
      <t>MAYAG</t>
    </r>
    <r>
      <rPr>
        <b/>
        <sz val="14"/>
        <color theme="1"/>
        <rFont val="Calibri"/>
        <family val="2"/>
      </rPr>
      <t>Ü</t>
    </r>
    <r>
      <rPr>
        <b/>
        <sz val="14"/>
        <color theme="1"/>
        <rFont val="Calibri"/>
        <family val="2"/>
        <scheme val="minor"/>
      </rPr>
      <t>EZ, PR</t>
    </r>
  </si>
  <si>
    <t>RECINTO UNIVERSITARIO DE MAYAGÜEZ</t>
  </si>
  <si>
    <t>DOCENTE ADMINISTRATIVO: DIRECTOR CON DESCARGA Y COMPENSACIÓN ADICIONAL</t>
  </si>
  <si>
    <t>Si 3 cr. = 22%</t>
  </si>
  <si>
    <t>Si 3 cr. = 25%</t>
  </si>
  <si>
    <t>EJEMPLO: DOCENTE CON DESCARGA DE INVESTIGACIÓN y COMPENSACIÓN ADICIONAL</t>
  </si>
  <si>
    <t>Celda para entrar datos a la Tabla del Análisis para la T-002</t>
  </si>
  <si>
    <t>XXXXX</t>
  </si>
  <si>
    <t>YYYYY</t>
  </si>
  <si>
    <t>ZZZZZ</t>
  </si>
  <si>
    <t>WWWW</t>
  </si>
  <si>
    <t>Total Salario Base Anual  o Resultado Total =</t>
  </si>
  <si>
    <t>Resultado o valor importante =</t>
  </si>
  <si>
    <t>VVVVV</t>
  </si>
  <si>
    <t>Compensación Adicional (__ cr/sem.)</t>
  </si>
  <si>
    <t>Cr.</t>
  </si>
  <si>
    <t>Maestría</t>
  </si>
  <si>
    <t>Bachillerato</t>
  </si>
  <si>
    <t>Doctorado</t>
  </si>
  <si>
    <t>LEYENDA DE CELDAS</t>
  </si>
  <si>
    <t>LEYENDA DE VALORES</t>
  </si>
  <si>
    <t>UUUUU</t>
  </si>
  <si>
    <r>
      <t xml:space="preserve">PARTE I. </t>
    </r>
    <r>
      <rPr>
        <b/>
        <u val="single"/>
        <sz val="12"/>
        <color theme="1"/>
        <rFont val="Calibri"/>
        <family val="2"/>
        <scheme val="minor"/>
      </rPr>
      <t>ANÁLISIS DE CONVERSIÓN O AJUSTE DE 9 MESES A 12 MESES EN EL PERSONAL DOCENTE</t>
    </r>
  </si>
  <si>
    <t>TR -Descarga Docente - Administrativo (27)</t>
  </si>
  <si>
    <t xml:space="preserve"> TR-Bonificación Doc.-Administrativo (27)</t>
  </si>
  <si>
    <t>Descarga Administrativa</t>
  </si>
  <si>
    <t>Cr. =</t>
  </si>
  <si>
    <t>Conversión a Créditos</t>
  </si>
  <si>
    <t>Crédito Comprometido =</t>
  </si>
  <si>
    <t>% Tarea</t>
  </si>
  <si>
    <t>Costo Asociado</t>
  </si>
  <si>
    <t>Compra de Tiempo</t>
  </si>
  <si>
    <t>Descarga Académica</t>
  </si>
  <si>
    <t>Cargo Doc. Admin.</t>
  </si>
  <si>
    <r>
      <t xml:space="preserve">PARTE II. </t>
    </r>
    <r>
      <rPr>
        <b/>
        <u val="single"/>
        <sz val="12"/>
        <color theme="1"/>
        <rFont val="Calibri"/>
        <family val="2"/>
        <scheme val="minor"/>
      </rPr>
      <t>DESARROLLO DEL COMPUTO CORRESPONDIENTE A LAS SECCIONES 26, 27, 28 Y 30 DEL FORMULARIO T-002</t>
    </r>
    <r>
      <rPr>
        <b/>
        <sz val="12"/>
        <color theme="1"/>
        <rFont val="Calibri"/>
        <family val="2"/>
        <scheme val="minor"/>
      </rPr>
      <t>.</t>
    </r>
  </si>
  <si>
    <t>Corrección requerida (12 vs 9 meses) por Compra Tiempo y/o Descarga =</t>
  </si>
  <si>
    <t>Cotejo</t>
  </si>
  <si>
    <t>(Incidental)</t>
  </si>
  <si>
    <t>TR (Sec. 27)</t>
  </si>
  <si>
    <t>TR (Sec. 26 c)</t>
  </si>
  <si>
    <t>CA (Sec. 28)</t>
  </si>
  <si>
    <t>TR (Sec. 26 b)</t>
  </si>
  <si>
    <t>RESUMEN PARA EL FORMULARIO LD-T002</t>
  </si>
  <si>
    <t>PRIMER SEMESTRE</t>
  </si>
  <si>
    <t>SEGUNDO SEMESTRE</t>
  </si>
  <si>
    <t>Disponible para Investigación de verano =</t>
  </si>
  <si>
    <t>Periodo correspondiente al Verano de 3 meses =</t>
  </si>
  <si>
    <r>
      <t xml:space="preserve">PARTE III. </t>
    </r>
    <r>
      <rPr>
        <b/>
        <u val="single"/>
        <sz val="12"/>
        <color theme="1"/>
        <rFont val="Calibri"/>
        <family val="2"/>
        <scheme val="minor"/>
      </rPr>
      <t>RESUMEN DE VALORES OBTENIDOS PARA EL FORMULARIO LD-T002.</t>
    </r>
  </si>
  <si>
    <t>Tarea Asignada</t>
  </si>
  <si>
    <t>Compensación Adicional,  costo según créditos</t>
  </si>
  <si>
    <t xml:space="preserve">Observaciones  (Incidental)  AH (Sec. 30) </t>
  </si>
  <si>
    <t>Total Anual (sin investigación verano) =</t>
  </si>
  <si>
    <t>FI, Fondo Institucional (26 a.) = Salario según escala =</t>
  </si>
  <si>
    <t>FE, Fondo Externo (26 b.) = Compra de tiempo =</t>
  </si>
  <si>
    <t>FP, Fondos Pareo (26 c.) = Descarga Académica =</t>
  </si>
  <si>
    <t>DA, Administrador  o Ajuste de Escala Salarial Base (27) =</t>
  </si>
  <si>
    <t>Nombre del Profesor</t>
  </si>
  <si>
    <r>
      <t>A</t>
    </r>
    <r>
      <rPr>
        <b/>
        <sz val="16"/>
        <color theme="1"/>
        <rFont val="Calibri"/>
        <family val="2"/>
      </rPr>
      <t>ñ</t>
    </r>
    <r>
      <rPr>
        <b/>
        <sz val="16"/>
        <color theme="1"/>
        <rFont val="Calibri"/>
        <family val="2"/>
        <scheme val="minor"/>
      </rPr>
      <t>o Académico y Semestre</t>
    </r>
  </si>
  <si>
    <t>COLUMNAS PARA ANALIZAR EN LA LD-T002 POR SER TAREA REGULAR</t>
  </si>
  <si>
    <r>
      <t xml:space="preserve">Tipo: TR, </t>
    </r>
    <r>
      <rPr>
        <b/>
        <sz val="11"/>
        <color rgb="FFFF00FF"/>
        <rFont val="Calibri"/>
        <family val="2"/>
        <scheme val="minor"/>
      </rPr>
      <t>CA</t>
    </r>
    <r>
      <rPr>
        <b/>
        <sz val="11"/>
        <color theme="1"/>
        <rFont val="Calibri"/>
        <family val="2"/>
        <scheme val="minor"/>
      </rPr>
      <t>, AH, PI</t>
    </r>
  </si>
  <si>
    <t>Docente Administrativo</t>
  </si>
  <si>
    <r>
      <t xml:space="preserve">Fondo para pago: </t>
    </r>
    <r>
      <rPr>
        <b/>
        <sz val="11"/>
        <color theme="7" tint="-0.24997000396251678"/>
        <rFont val="Calibri"/>
        <family val="2"/>
        <scheme val="minor"/>
      </rPr>
      <t>FI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0070C0"/>
        <rFont val="Calibri"/>
        <family val="2"/>
        <scheme val="minor"/>
      </rPr>
      <t>FE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theme="9" tint="-0.24997000396251678"/>
        <rFont val="Calibri"/>
        <family val="2"/>
        <scheme val="minor"/>
      </rPr>
      <t>FP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7030A0"/>
        <rFont val="Calibri"/>
        <family val="2"/>
        <scheme val="minor"/>
      </rPr>
      <t>DA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FF"/>
        <rFont val="Calibri"/>
        <family val="2"/>
        <scheme val="minor"/>
      </rPr>
      <t>CA</t>
    </r>
  </si>
  <si>
    <t>FAVOR LLENAR SOLAMENTE LOS DATOS DE LAS CELDAS COLOREADAS DE</t>
  </si>
  <si>
    <t>HOJA PARA TRABAJAR NUEVOS CASOS</t>
  </si>
  <si>
    <t xml:space="preserve">Total Salario Base Anual = </t>
  </si>
  <si>
    <r>
      <t xml:space="preserve">TR, </t>
    </r>
    <r>
      <rPr>
        <b/>
        <sz val="11"/>
        <color rgb="FFFF00FF"/>
        <rFont val="Calibri"/>
        <family val="2"/>
        <scheme val="minor"/>
      </rPr>
      <t>CA</t>
    </r>
    <r>
      <rPr>
        <b/>
        <sz val="11"/>
        <color theme="1"/>
        <rFont val="Calibri"/>
        <family val="2"/>
        <scheme val="minor"/>
      </rPr>
      <t>, AH, PI</t>
    </r>
  </si>
  <si>
    <t>Tipo de Tarea</t>
  </si>
  <si>
    <t>Fondo de pago</t>
  </si>
  <si>
    <r>
      <rPr>
        <b/>
        <sz val="11"/>
        <color theme="7" tint="-0.24997000396251678"/>
        <rFont val="Calibri"/>
        <family val="2"/>
        <scheme val="minor"/>
      </rPr>
      <t>FI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rgb="FF0070C0"/>
        <rFont val="Calibri"/>
        <family val="2"/>
        <scheme val="minor"/>
      </rPr>
      <t>FE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theme="9" tint="-0.24997000396251678"/>
        <rFont val="Calibri"/>
        <family val="2"/>
        <scheme val="minor"/>
      </rPr>
      <t>FP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rgb="FF7030A0"/>
        <rFont val="Calibri"/>
        <family val="2"/>
        <scheme val="minor"/>
      </rPr>
      <t>DA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rgb="FFFF00FF"/>
        <rFont val="Calibri"/>
        <family val="2"/>
        <scheme val="minor"/>
      </rPr>
      <t>CA</t>
    </r>
  </si>
  <si>
    <t>Créditos</t>
  </si>
  <si>
    <t>Hay que indicar la actividad, curso/sección, créditos, etc.</t>
  </si>
  <si>
    <t>Compensación Adicional,  costo según crédito</t>
  </si>
  <si>
    <r>
      <t>PARTE I.</t>
    </r>
    <r>
      <rPr>
        <b/>
        <u val="single"/>
        <sz val="14"/>
        <color theme="1"/>
        <rFont val="Calibri"/>
        <family val="2"/>
        <scheme val="minor"/>
      </rPr>
      <t xml:space="preserve"> CONVERSIÓN O AJUSTE DE 9 MESES A 12 MESES (PERSONAL DOCENTE)</t>
    </r>
  </si>
  <si>
    <r>
      <t xml:space="preserve">PARTE III. </t>
    </r>
    <r>
      <rPr>
        <b/>
        <u val="single"/>
        <sz val="14"/>
        <color theme="1"/>
        <rFont val="Calibri"/>
        <family val="2"/>
        <scheme val="minor"/>
      </rPr>
      <t>RESUMEN TAREA Y VALORES EN FORMULARIO LD-T002.</t>
    </r>
  </si>
  <si>
    <t>Corrección de 12 meses a 9 meses en Compra Tiempo y/o Descarga =</t>
  </si>
  <si>
    <t>Tareas  Ad-Honorem se presentan en sección 30, Observaciones del Formulario LD-002.</t>
  </si>
  <si>
    <t>Periodo correspondiente a los 3 meses de Verano =</t>
  </si>
  <si>
    <t>1er sem.</t>
  </si>
  <si>
    <t>2do. Sem.</t>
  </si>
  <si>
    <t>Total CA Anual a recibir (sin verano) =</t>
  </si>
  <si>
    <r>
      <t xml:space="preserve">PARTE II. </t>
    </r>
    <r>
      <rPr>
        <b/>
        <u val="single"/>
        <sz val="14"/>
        <color theme="1"/>
        <rFont val="Calibri"/>
        <family val="2"/>
        <scheme val="minor"/>
      </rPr>
      <t>CÓMPUTO CORRESPONDIENTE A SECCIONES 26, 27, 28 Y 30 EN FORMULARIO T-002</t>
    </r>
    <r>
      <rPr>
        <b/>
        <sz val="14"/>
        <color theme="1"/>
        <rFont val="Calibri"/>
        <family val="2"/>
        <scheme val="minor"/>
      </rPr>
      <t>.</t>
    </r>
  </si>
  <si>
    <t xml:space="preserve">EJEMPLO: DOCENTE ADMINISTRATIVO - DIRECTOR </t>
  </si>
  <si>
    <t>EJEMPLO: DOCENTE ADMINISTRATIVO - DIRECTOR CON AJUSTE SALARIAL Y COMPENSACIÓN ADICIONAL</t>
  </si>
  <si>
    <t>EJEMPLO: DIFERENCIAL SALARIO BASE CON DESCARGA Y COMPENSACIÓN ADICIONAL</t>
  </si>
  <si>
    <t>EJEMPLO: COMPRA DE TIEMPO CON COMPENSACIÓN ADICIONAL</t>
  </si>
  <si>
    <t>FE</t>
  </si>
  <si>
    <t>FP</t>
  </si>
  <si>
    <t>Investigación #1 (Compra Tiempo)</t>
  </si>
  <si>
    <t>Investigación #2 (Descarga Académica)</t>
  </si>
  <si>
    <t>Investigación #3a (Descarga Académica)</t>
  </si>
  <si>
    <t>Investigación #3b (Ajuste Salario Base)</t>
  </si>
  <si>
    <t>DA</t>
  </si>
  <si>
    <t>Director Departamento</t>
  </si>
  <si>
    <t>Coordinador curso de Laboratorio</t>
  </si>
  <si>
    <t>Curso Departamental</t>
  </si>
  <si>
    <t>FI</t>
  </si>
  <si>
    <t>AH</t>
  </si>
  <si>
    <t>CA, Transacción no incluida en Salario Base (28) = Compensación Adicional =</t>
  </si>
  <si>
    <t>Total Máximo Anual (máximo. inv. verano) =</t>
  </si>
  <si>
    <t>Max. disponible Investigación de verano =</t>
  </si>
  <si>
    <t>NÓMINAS</t>
  </si>
  <si>
    <t>Coordinador curso Laboratorio</t>
  </si>
  <si>
    <t>Cr. AH</t>
  </si>
  <si>
    <t>Curso Tesis (2 est. en sus Inv.)</t>
  </si>
  <si>
    <r>
      <t>Pago Salario en cada quincena (24 pagos = 12 meses=1 a</t>
    </r>
    <r>
      <rPr>
        <b/>
        <sz val="11"/>
        <color rgb="FFC00000"/>
        <rFont val="Calibri"/>
        <family val="2"/>
      </rPr>
      <t>ñ</t>
    </r>
    <r>
      <rPr>
        <b/>
        <sz val="11"/>
        <color rgb="FFC00000"/>
        <rFont val="Calibri"/>
        <family val="2"/>
        <scheme val="minor"/>
      </rPr>
      <t>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</si>
</sst>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7" tint="-0.24997000396251678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0" applyNumberFormat="1" applyFont="1" applyBorder="1"/>
    <xf numFmtId="0" fontId="2" fillId="2" borderId="1" xfId="0" applyFont="1" applyFill="1" applyBorder="1"/>
    <xf numFmtId="44" fontId="2" fillId="0" borderId="2" xfId="0" applyNumberFormat="1" applyFont="1" applyBorder="1"/>
    <xf numFmtId="0" fontId="2" fillId="2" borderId="3" xfId="0" applyFont="1" applyFill="1" applyBorder="1"/>
    <xf numFmtId="44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4" fontId="2" fillId="0" borderId="7" xfId="0" applyNumberFormat="1" applyFont="1" applyBorder="1"/>
    <xf numFmtId="0" fontId="2" fillId="2" borderId="9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0" fontId="2" fillId="2" borderId="2" xfId="0" applyFont="1" applyFill="1" applyBorder="1"/>
    <xf numFmtId="44" fontId="3" fillId="3" borderId="3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3" fillId="0" borderId="0" xfId="0" applyNumberFormat="1" applyFont="1"/>
    <xf numFmtId="0" fontId="2" fillId="0" borderId="10" xfId="0" applyFont="1" applyBorder="1"/>
    <xf numFmtId="0" fontId="2" fillId="0" borderId="0" xfId="0" applyFont="1" applyBorder="1" applyAlignment="1">
      <alignment horizontal="center" vertical="center" wrapText="1"/>
    </xf>
    <xf numFmtId="44" fontId="0" fillId="0" borderId="0" xfId="0" applyNumberFormat="1" applyBorder="1"/>
    <xf numFmtId="0" fontId="0" fillId="0" borderId="0" xfId="0" applyBorder="1"/>
    <xf numFmtId="4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44" fontId="2" fillId="0" borderId="14" xfId="0" applyNumberFormat="1" applyFont="1" applyBorder="1"/>
    <xf numFmtId="0" fontId="2" fillId="2" borderId="16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44" fontId="2" fillId="0" borderId="17" xfId="0" applyNumberFormat="1" applyFont="1" applyBorder="1"/>
    <xf numFmtId="44" fontId="2" fillId="0" borderId="19" xfId="0" applyNumberFormat="1" applyFont="1" applyBorder="1"/>
    <xf numFmtId="44" fontId="2" fillId="0" borderId="18" xfId="0" applyNumberFormat="1" applyFont="1" applyBorder="1"/>
    <xf numFmtId="44" fontId="3" fillId="3" borderId="19" xfId="0" applyNumberFormat="1" applyFont="1" applyFill="1" applyBorder="1"/>
    <xf numFmtId="44" fontId="2" fillId="0" borderId="4" xfId="0" applyNumberFormat="1" applyFont="1" applyBorder="1"/>
    <xf numFmtId="44" fontId="2" fillId="0" borderId="5" xfId="0" applyNumberFormat="1" applyFont="1" applyBorder="1"/>
    <xf numFmtId="44" fontId="2" fillId="0" borderId="6" xfId="0" applyNumberFormat="1" applyFont="1" applyBorder="1"/>
    <xf numFmtId="44" fontId="3" fillId="3" borderId="5" xfId="0" applyNumberFormat="1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2" borderId="19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9" fontId="2" fillId="0" borderId="0" xfId="15" applyFont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4" fillId="0" borderId="0" xfId="0" applyFont="1"/>
    <xf numFmtId="44" fontId="4" fillId="0" borderId="0" xfId="0" applyNumberFormat="1" applyFont="1"/>
    <xf numFmtId="0" fontId="2" fillId="0" borderId="24" xfId="0" applyFont="1" applyBorder="1"/>
    <xf numFmtId="0" fontId="2" fillId="0" borderId="10" xfId="0" applyFont="1" applyBorder="1" applyAlignment="1">
      <alignment horizontal="right"/>
    </xf>
    <xf numFmtId="44" fontId="4" fillId="0" borderId="25" xfId="0" applyNumberFormat="1" applyFont="1" applyBorder="1"/>
    <xf numFmtId="44" fontId="4" fillId="0" borderId="8" xfId="0" applyNumberFormat="1" applyFont="1" applyBorder="1"/>
    <xf numFmtId="44" fontId="2" fillId="0" borderId="25" xfId="16" applyFont="1" applyBorder="1" applyAlignment="1">
      <alignment horizontal="center"/>
    </xf>
    <xf numFmtId="44" fontId="3" fillId="0" borderId="8" xfId="0" applyNumberFormat="1" applyFont="1" applyBorder="1"/>
    <xf numFmtId="9" fontId="4" fillId="0" borderId="0" xfId="15" applyFont="1" applyAlignment="1">
      <alignment horizontal="right"/>
    </xf>
    <xf numFmtId="0" fontId="4" fillId="0" borderId="15" xfId="0" applyFont="1" applyBorder="1" applyAlignment="1">
      <alignment horizontal="center"/>
    </xf>
    <xf numFmtId="0" fontId="0" fillId="4" borderId="0" xfId="0" applyFill="1"/>
    <xf numFmtId="0" fontId="0" fillId="0" borderId="26" xfId="0" applyBorder="1"/>
    <xf numFmtId="44" fontId="4" fillId="0" borderId="27" xfId="0" applyNumberFormat="1" applyFont="1" applyBorder="1"/>
    <xf numFmtId="0" fontId="0" fillId="0" borderId="28" xfId="0" applyBorder="1"/>
    <xf numFmtId="10" fontId="3" fillId="3" borderId="0" xfId="0" applyNumberFormat="1" applyFont="1" applyFill="1" applyAlignment="1">
      <alignment horizontal="center"/>
    </xf>
    <xf numFmtId="0" fontId="6" fillId="0" borderId="29" xfId="0" applyFont="1" applyBorder="1"/>
    <xf numFmtId="44" fontId="6" fillId="0" borderId="0" xfId="0" applyNumberFormat="1" applyFont="1" applyBorder="1"/>
    <xf numFmtId="10" fontId="6" fillId="0" borderId="26" xfId="15" applyNumberFormat="1" applyFont="1" applyBorder="1"/>
    <xf numFmtId="0" fontId="8" fillId="0" borderId="29" xfId="0" applyFont="1" applyBorder="1"/>
    <xf numFmtId="44" fontId="8" fillId="0" borderId="0" xfId="0" applyNumberFormat="1" applyFont="1" applyBorder="1"/>
    <xf numFmtId="10" fontId="8" fillId="0" borderId="26" xfId="15" applyNumberFormat="1" applyFont="1" applyFill="1" applyBorder="1"/>
    <xf numFmtId="44" fontId="8" fillId="0" borderId="0" xfId="0" applyNumberFormat="1" applyFont="1"/>
    <xf numFmtId="44" fontId="3" fillId="4" borderId="20" xfId="0" applyNumberFormat="1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10" fontId="10" fillId="0" borderId="0" xfId="15" applyNumberFormat="1" applyFont="1" applyBorder="1"/>
    <xf numFmtId="10" fontId="10" fillId="0" borderId="10" xfId="15" applyNumberFormat="1" applyFont="1" applyBorder="1"/>
    <xf numFmtId="0" fontId="10" fillId="0" borderId="29" xfId="0" applyFont="1" applyBorder="1"/>
    <xf numFmtId="10" fontId="10" fillId="0" borderId="26" xfId="15" applyNumberFormat="1" applyFont="1" applyBorder="1"/>
    <xf numFmtId="44" fontId="10" fillId="0" borderId="25" xfId="16" applyFont="1" applyBorder="1" applyAlignment="1">
      <alignment horizontal="center"/>
    </xf>
    <xf numFmtId="0" fontId="10" fillId="0" borderId="30" xfId="0" applyFont="1" applyBorder="1"/>
    <xf numFmtId="0" fontId="4" fillId="0" borderId="29" xfId="0" applyFont="1" applyBorder="1"/>
    <xf numFmtId="0" fontId="4" fillId="0" borderId="31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32" xfId="0" applyFont="1" applyBorder="1"/>
    <xf numFmtId="44" fontId="5" fillId="0" borderId="33" xfId="0" applyNumberFormat="1" applyFont="1" applyBorder="1"/>
    <xf numFmtId="10" fontId="5" fillId="0" borderId="34" xfId="15" applyNumberFormat="1" applyFont="1" applyBorder="1"/>
    <xf numFmtId="0" fontId="6" fillId="0" borderId="0" xfId="0" applyFont="1" applyAlignment="1">
      <alignment horizontal="center"/>
    </xf>
    <xf numFmtId="44" fontId="11" fillId="2" borderId="35" xfId="0" applyNumberFormat="1" applyFont="1" applyFill="1" applyBorder="1"/>
    <xf numFmtId="44" fontId="11" fillId="2" borderId="36" xfId="0" applyNumberFormat="1" applyFont="1" applyFill="1" applyBorder="1"/>
    <xf numFmtId="44" fontId="11" fillId="2" borderId="37" xfId="0" applyNumberFormat="1" applyFont="1" applyFill="1" applyBorder="1"/>
    <xf numFmtId="44" fontId="11" fillId="0" borderId="35" xfId="0" applyNumberFormat="1" applyFont="1" applyBorder="1"/>
    <xf numFmtId="44" fontId="11" fillId="0" borderId="36" xfId="0" applyNumberFormat="1" applyFont="1" applyBorder="1"/>
    <xf numFmtId="44" fontId="11" fillId="0" borderId="38" xfId="0" applyNumberFormat="1" applyFont="1" applyBorder="1"/>
    <xf numFmtId="44" fontId="11" fillId="0" borderId="23" xfId="0" applyNumberFormat="1" applyFont="1" applyBorder="1"/>
    <xf numFmtId="44" fontId="11" fillId="2" borderId="23" xfId="0" applyNumberFormat="1" applyFont="1" applyFill="1" applyBorder="1"/>
    <xf numFmtId="44" fontId="11" fillId="2" borderId="38" xfId="0" applyNumberFormat="1" applyFont="1" applyFill="1" applyBorder="1"/>
    <xf numFmtId="0" fontId="11" fillId="0" borderId="12" xfId="0" applyFont="1" applyBorder="1"/>
    <xf numFmtId="44" fontId="6" fillId="0" borderId="36" xfId="0" applyNumberFormat="1" applyFont="1" applyBorder="1"/>
    <xf numFmtId="0" fontId="6" fillId="0" borderId="38" xfId="0" applyFont="1" applyBorder="1" applyAlignment="1">
      <alignment horizontal="center"/>
    </xf>
    <xf numFmtId="44" fontId="6" fillId="0" borderId="0" xfId="0" applyNumberFormat="1" applyFont="1"/>
    <xf numFmtId="44" fontId="6" fillId="0" borderId="10" xfId="0" applyNumberFormat="1" applyFont="1" applyBorder="1"/>
    <xf numFmtId="0" fontId="8" fillId="0" borderId="0" xfId="0" applyFont="1" applyAlignment="1">
      <alignment horizontal="center"/>
    </xf>
    <xf numFmtId="44" fontId="7" fillId="2" borderId="35" xfId="0" applyNumberFormat="1" applyFont="1" applyFill="1" applyBorder="1"/>
    <xf numFmtId="44" fontId="7" fillId="2" borderId="36" xfId="0" applyNumberFormat="1" applyFont="1" applyFill="1" applyBorder="1"/>
    <xf numFmtId="44" fontId="7" fillId="2" borderId="37" xfId="0" applyNumberFormat="1" applyFont="1" applyFill="1" applyBorder="1"/>
    <xf numFmtId="44" fontId="7" fillId="0" borderId="35" xfId="0" applyNumberFormat="1" applyFont="1" applyBorder="1"/>
    <xf numFmtId="44" fontId="7" fillId="0" borderId="36" xfId="0" applyNumberFormat="1" applyFont="1" applyBorder="1"/>
    <xf numFmtId="44" fontId="7" fillId="0" borderId="38" xfId="0" applyNumberFormat="1" applyFont="1" applyBorder="1"/>
    <xf numFmtId="44" fontId="7" fillId="0" borderId="23" xfId="0" applyNumberFormat="1" applyFont="1" applyBorder="1"/>
    <xf numFmtId="44" fontId="7" fillId="2" borderId="23" xfId="0" applyNumberFormat="1" applyFont="1" applyFill="1" applyBorder="1"/>
    <xf numFmtId="44" fontId="7" fillId="2" borderId="38" xfId="0" applyNumberFormat="1" applyFont="1" applyFill="1" applyBorder="1"/>
    <xf numFmtId="0" fontId="7" fillId="0" borderId="12" xfId="0" applyFont="1" applyBorder="1"/>
    <xf numFmtId="44" fontId="8" fillId="0" borderId="36" xfId="0" applyNumberFormat="1" applyFont="1" applyBorder="1"/>
    <xf numFmtId="0" fontId="8" fillId="0" borderId="38" xfId="0" applyFont="1" applyBorder="1" applyAlignment="1">
      <alignment horizontal="center"/>
    </xf>
    <xf numFmtId="44" fontId="8" fillId="0" borderId="10" xfId="0" applyNumberFormat="1" applyFont="1" applyBorder="1"/>
    <xf numFmtId="44" fontId="9" fillId="2" borderId="35" xfId="0" applyNumberFormat="1" applyFont="1" applyFill="1" applyBorder="1"/>
    <xf numFmtId="44" fontId="9" fillId="2" borderId="36" xfId="0" applyNumberFormat="1" applyFont="1" applyFill="1" applyBorder="1"/>
    <xf numFmtId="44" fontId="9" fillId="2" borderId="37" xfId="0" applyNumberFormat="1" applyFont="1" applyFill="1" applyBorder="1"/>
    <xf numFmtId="44" fontId="9" fillId="0" borderId="35" xfId="0" applyNumberFormat="1" applyFont="1" applyBorder="1"/>
    <xf numFmtId="44" fontId="9" fillId="0" borderId="36" xfId="0" applyNumberFormat="1" applyFont="1" applyBorder="1"/>
    <xf numFmtId="44" fontId="9" fillId="0" borderId="38" xfId="0" applyNumberFormat="1" applyFont="1" applyBorder="1"/>
    <xf numFmtId="44" fontId="9" fillId="0" borderId="23" xfId="0" applyNumberFormat="1" applyFont="1" applyBorder="1"/>
    <xf numFmtId="44" fontId="9" fillId="2" borderId="23" xfId="0" applyNumberFormat="1" applyFont="1" applyFill="1" applyBorder="1"/>
    <xf numFmtId="44" fontId="9" fillId="2" borderId="38" xfId="0" applyNumberFormat="1" applyFont="1" applyFill="1" applyBorder="1"/>
    <xf numFmtId="0" fontId="9" fillId="0" borderId="12" xfId="0" applyFont="1" applyBorder="1"/>
    <xf numFmtId="44" fontId="10" fillId="0" borderId="36" xfId="0" applyNumberFormat="1" applyFont="1" applyBorder="1"/>
    <xf numFmtId="0" fontId="10" fillId="0" borderId="38" xfId="0" applyFont="1" applyBorder="1" applyAlignment="1">
      <alignment horizontal="center"/>
    </xf>
    <xf numFmtId="44" fontId="10" fillId="0" borderId="0" xfId="0" applyNumberFormat="1" applyFont="1"/>
    <xf numFmtId="44" fontId="10" fillId="0" borderId="10" xfId="0" applyNumberFormat="1" applyFont="1" applyBorder="1"/>
    <xf numFmtId="0" fontId="12" fillId="0" borderId="0" xfId="0" applyFont="1" applyAlignment="1">
      <alignment horizontal="center"/>
    </xf>
    <xf numFmtId="44" fontId="13" fillId="2" borderId="35" xfId="0" applyNumberFormat="1" applyFont="1" applyFill="1" applyBorder="1"/>
    <xf numFmtId="44" fontId="13" fillId="2" borderId="36" xfId="0" applyNumberFormat="1" applyFont="1" applyFill="1" applyBorder="1"/>
    <xf numFmtId="44" fontId="13" fillId="2" borderId="37" xfId="0" applyNumberFormat="1" applyFont="1" applyFill="1" applyBorder="1"/>
    <xf numFmtId="44" fontId="13" fillId="0" borderId="35" xfId="0" applyNumberFormat="1" applyFont="1" applyBorder="1"/>
    <xf numFmtId="44" fontId="13" fillId="0" borderId="36" xfId="0" applyNumberFormat="1" applyFont="1" applyBorder="1"/>
    <xf numFmtId="44" fontId="13" fillId="0" borderId="38" xfId="0" applyNumberFormat="1" applyFont="1" applyBorder="1"/>
    <xf numFmtId="44" fontId="13" fillId="0" borderId="23" xfId="0" applyNumberFormat="1" applyFont="1" applyBorder="1"/>
    <xf numFmtId="44" fontId="13" fillId="2" borderId="23" xfId="0" applyNumberFormat="1" applyFont="1" applyFill="1" applyBorder="1"/>
    <xf numFmtId="44" fontId="13" fillId="2" borderId="38" xfId="0" applyNumberFormat="1" applyFont="1" applyFill="1" applyBorder="1"/>
    <xf numFmtId="0" fontId="13" fillId="0" borderId="12" xfId="0" applyFont="1" applyBorder="1"/>
    <xf numFmtId="44" fontId="12" fillId="0" borderId="36" xfId="0" applyNumberFormat="1" applyFont="1" applyBorder="1"/>
    <xf numFmtId="0" fontId="12" fillId="0" borderId="38" xfId="0" applyFont="1" applyBorder="1" applyAlignment="1">
      <alignment horizontal="center"/>
    </xf>
    <xf numFmtId="44" fontId="12" fillId="0" borderId="0" xfId="0" applyNumberFormat="1" applyFont="1"/>
    <xf numFmtId="44" fontId="12" fillId="0" borderId="10" xfId="0" applyNumberFormat="1" applyFont="1" applyBorder="1"/>
    <xf numFmtId="44" fontId="13" fillId="0" borderId="10" xfId="0" applyNumberFormat="1" applyFont="1" applyBorder="1"/>
    <xf numFmtId="0" fontId="12" fillId="0" borderId="0" xfId="0" applyFont="1"/>
    <xf numFmtId="44" fontId="9" fillId="2" borderId="2" xfId="0" applyNumberFormat="1" applyFont="1" applyFill="1" applyBorder="1"/>
    <xf numFmtId="44" fontId="9" fillId="2" borderId="3" xfId="0" applyNumberFormat="1" applyFont="1" applyFill="1" applyBorder="1"/>
    <xf numFmtId="44" fontId="9" fillId="0" borderId="2" xfId="0" applyNumberFormat="1" applyFont="1" applyBorder="1"/>
    <xf numFmtId="44" fontId="9" fillId="0" borderId="3" xfId="0" applyNumberFormat="1" applyFont="1" applyBorder="1"/>
    <xf numFmtId="44" fontId="10" fillId="0" borderId="2" xfId="0" applyNumberFormat="1" applyFont="1" applyBorder="1"/>
    <xf numFmtId="44" fontId="10" fillId="0" borderId="3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4" fontId="9" fillId="2" borderId="7" xfId="0" applyNumberFormat="1" applyFont="1" applyFill="1" applyBorder="1"/>
    <xf numFmtId="44" fontId="9" fillId="2" borderId="9" xfId="0" applyNumberFormat="1" applyFont="1" applyFill="1" applyBorder="1"/>
    <xf numFmtId="44" fontId="9" fillId="2" borderId="17" xfId="0" applyNumberFormat="1" applyFont="1" applyFill="1" applyBorder="1"/>
    <xf numFmtId="44" fontId="9" fillId="2" borderId="19" xfId="0" applyNumberFormat="1" applyFont="1" applyFill="1" applyBorder="1"/>
    <xf numFmtId="44" fontId="9" fillId="0" borderId="4" xfId="0" applyNumberFormat="1" applyFont="1" applyBorder="1"/>
    <xf numFmtId="44" fontId="9" fillId="0" borderId="5" xfId="0" applyNumberFormat="1" applyFont="1" applyBorder="1"/>
    <xf numFmtId="44" fontId="9" fillId="2" borderId="14" xfId="0" applyNumberFormat="1" applyFont="1" applyFill="1" applyBorder="1"/>
    <xf numFmtId="44" fontId="9" fillId="2" borderId="16" xfId="0" applyNumberFormat="1" applyFont="1" applyFill="1" applyBorder="1"/>
    <xf numFmtId="44" fontId="9" fillId="0" borderId="7" xfId="0" applyNumberFormat="1" applyFont="1" applyBorder="1"/>
    <xf numFmtId="44" fontId="9" fillId="0" borderId="9" xfId="0" applyNumberFormat="1" applyFont="1" applyBorder="1"/>
    <xf numFmtId="44" fontId="9" fillId="0" borderId="17" xfId="0" applyNumberFormat="1" applyFont="1" applyBorder="1"/>
    <xf numFmtId="44" fontId="9" fillId="0" borderId="19" xfId="0" applyNumberFormat="1" applyFont="1" applyBorder="1"/>
    <xf numFmtId="0" fontId="10" fillId="0" borderId="39" xfId="0" applyFont="1" applyBorder="1"/>
    <xf numFmtId="44" fontId="5" fillId="5" borderId="40" xfId="16" applyFont="1" applyFill="1" applyBorder="1"/>
    <xf numFmtId="44" fontId="10" fillId="5" borderId="40" xfId="16" applyFont="1" applyFill="1" applyBorder="1"/>
    <xf numFmtId="44" fontId="12" fillId="5" borderId="0" xfId="0" applyNumberFormat="1" applyFont="1" applyFill="1"/>
    <xf numFmtId="44" fontId="12" fillId="5" borderId="10" xfId="0" applyNumberFormat="1" applyFont="1" applyFill="1" applyBorder="1"/>
    <xf numFmtId="44" fontId="10" fillId="5" borderId="8" xfId="16" applyFont="1" applyFill="1" applyBorder="1"/>
    <xf numFmtId="0" fontId="10" fillId="0" borderId="10" xfId="0" applyFont="1" applyBorder="1" applyAlignment="1">
      <alignment horizontal="center"/>
    </xf>
    <xf numFmtId="10" fontId="5" fillId="0" borderId="35" xfId="0" applyNumberFormat="1" applyFont="1" applyBorder="1" applyAlignment="1">
      <alignment horizontal="center"/>
    </xf>
    <xf numFmtId="10" fontId="14" fillId="0" borderId="36" xfId="0" applyNumberFormat="1" applyFont="1" applyBorder="1" applyAlignment="1">
      <alignment horizontal="center"/>
    </xf>
    <xf numFmtId="10" fontId="8" fillId="0" borderId="36" xfId="0" applyNumberFormat="1" applyFont="1" applyBorder="1" applyAlignment="1">
      <alignment horizontal="center"/>
    </xf>
    <xf numFmtId="44" fontId="4" fillId="4" borderId="41" xfId="0" applyNumberFormat="1" applyFont="1" applyFill="1" applyBorder="1"/>
    <xf numFmtId="10" fontId="4" fillId="4" borderId="26" xfId="0" applyNumberFormat="1" applyFont="1" applyFill="1" applyBorder="1"/>
    <xf numFmtId="10" fontId="4" fillId="4" borderId="38" xfId="0" applyNumberFormat="1" applyFont="1" applyFill="1" applyBorder="1" applyAlignment="1">
      <alignment horizontal="center"/>
    </xf>
    <xf numFmtId="44" fontId="4" fillId="2" borderId="0" xfId="0" applyNumberFormat="1" applyFont="1" applyFill="1"/>
    <xf numFmtId="0" fontId="2" fillId="0" borderId="41" xfId="0" applyFont="1" applyBorder="1"/>
    <xf numFmtId="0" fontId="6" fillId="3" borderId="30" xfId="0" applyFont="1" applyFill="1" applyBorder="1"/>
    <xf numFmtId="0" fontId="6" fillId="3" borderId="0" xfId="0" applyFont="1" applyFill="1" applyBorder="1"/>
    <xf numFmtId="0" fontId="6" fillId="0" borderId="0" xfId="0" applyFont="1" applyBorder="1" applyAlignment="1" quotePrefix="1">
      <alignment horizontal="right"/>
    </xf>
    <xf numFmtId="2" fontId="14" fillId="0" borderId="0" xfId="16" applyNumberFormat="1" applyFont="1" applyBorder="1" applyAlignment="1">
      <alignment horizontal="center"/>
    </xf>
    <xf numFmtId="0" fontId="8" fillId="3" borderId="30" xfId="0" applyFont="1" applyFill="1" applyBorder="1"/>
    <xf numFmtId="0" fontId="8" fillId="3" borderId="0" xfId="0" applyFont="1" applyFill="1" applyBorder="1"/>
    <xf numFmtId="0" fontId="8" fillId="0" borderId="0" xfId="0" applyFont="1" applyBorder="1" applyAlignment="1" quotePrefix="1">
      <alignment horizontal="right"/>
    </xf>
    <xf numFmtId="2" fontId="8" fillId="0" borderId="0" xfId="16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2" fontId="4" fillId="0" borderId="10" xfId="0" applyNumberFormat="1" applyFont="1" applyBorder="1" applyAlignment="1">
      <alignment horizontal="center"/>
    </xf>
    <xf numFmtId="0" fontId="0" fillId="3" borderId="0" xfId="0" applyFill="1"/>
    <xf numFmtId="0" fontId="0" fillId="5" borderId="0" xfId="0" applyFill="1"/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29" xfId="0" applyFont="1" applyBorder="1"/>
    <xf numFmtId="44" fontId="10" fillId="0" borderId="20" xfId="16" applyFont="1" applyFill="1" applyBorder="1"/>
    <xf numFmtId="44" fontId="10" fillId="0" borderId="8" xfId="16" applyFont="1" applyFill="1" applyBorder="1"/>
    <xf numFmtId="0" fontId="18" fillId="0" borderId="0" xfId="0" applyFont="1"/>
    <xf numFmtId="0" fontId="3" fillId="0" borderId="0" xfId="0" applyFont="1" applyAlignment="1">
      <alignment horizontal="center"/>
    </xf>
    <xf numFmtId="0" fontId="0" fillId="0" borderId="42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/>
    <xf numFmtId="0" fontId="2" fillId="0" borderId="21" xfId="0" applyFont="1" applyBorder="1" applyAlignment="1">
      <alignment horizontal="center"/>
    </xf>
    <xf numFmtId="0" fontId="2" fillId="0" borderId="30" xfId="0" applyFont="1" applyBorder="1"/>
    <xf numFmtId="44" fontId="0" fillId="0" borderId="0" xfId="16" applyFont="1" applyBorder="1" applyAlignment="1">
      <alignment horizontal="center"/>
    </xf>
    <xf numFmtId="44" fontId="0" fillId="0" borderId="40" xfId="16" applyFont="1" applyBorder="1" applyAlignment="1">
      <alignment horizontal="center"/>
    </xf>
    <xf numFmtId="44" fontId="0" fillId="0" borderId="10" xfId="16" applyFont="1" applyBorder="1" applyAlignment="1">
      <alignment horizontal="center"/>
    </xf>
    <xf numFmtId="44" fontId="0" fillId="0" borderId="20" xfId="16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2" fontId="10" fillId="0" borderId="0" xfId="16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right"/>
    </xf>
    <xf numFmtId="2" fontId="4" fillId="0" borderId="0" xfId="0" applyNumberFormat="1" applyFont="1" applyBorder="1" applyAlignment="1">
      <alignment horizontal="center"/>
    </xf>
    <xf numFmtId="10" fontId="6" fillId="5" borderId="0" xfId="15" applyNumberFormat="1" applyFont="1" applyFill="1" applyBorder="1" applyAlignment="1">
      <alignment horizontal="center"/>
    </xf>
    <xf numFmtId="10" fontId="8" fillId="5" borderId="0" xfId="15" applyNumberFormat="1" applyFont="1" applyFill="1" applyBorder="1" applyAlignment="1">
      <alignment horizontal="center"/>
    </xf>
    <xf numFmtId="10" fontId="10" fillId="5" borderId="0" xfId="15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0" xfId="0" applyFont="1" applyBorder="1"/>
    <xf numFmtId="44" fontId="6" fillId="0" borderId="40" xfId="16" applyFont="1" applyBorder="1"/>
    <xf numFmtId="44" fontId="8" fillId="0" borderId="40" xfId="0" applyNumberFormat="1" applyFont="1" applyBorder="1"/>
    <xf numFmtId="44" fontId="10" fillId="0" borderId="40" xfId="16" applyFont="1" applyBorder="1"/>
    <xf numFmtId="0" fontId="0" fillId="0" borderId="20" xfId="0" applyBorder="1"/>
    <xf numFmtId="0" fontId="2" fillId="0" borderId="0" xfId="0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44" fontId="0" fillId="0" borderId="30" xfId="16" applyFont="1" applyBorder="1" applyAlignment="1">
      <alignment horizontal="center"/>
    </xf>
    <xf numFmtId="44" fontId="0" fillId="0" borderId="24" xfId="16" applyFont="1" applyBorder="1" applyAlignment="1">
      <alignment horizontal="center"/>
    </xf>
    <xf numFmtId="0" fontId="2" fillId="0" borderId="0" xfId="0" applyFont="1" applyFill="1" applyBorder="1"/>
    <xf numFmtId="0" fontId="20" fillId="0" borderId="0" xfId="0" applyFont="1"/>
    <xf numFmtId="0" fontId="15" fillId="0" borderId="0" xfId="0" applyFont="1"/>
    <xf numFmtId="0" fontId="2" fillId="2" borderId="0" xfId="0" applyFont="1" applyFill="1"/>
    <xf numFmtId="0" fontId="0" fillId="2" borderId="0" xfId="0" applyFill="1"/>
    <xf numFmtId="0" fontId="19" fillId="5" borderId="0" xfId="0" applyFont="1" applyFill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5" borderId="10" xfId="0" applyFill="1" applyBorder="1"/>
    <xf numFmtId="0" fontId="0" fillId="5" borderId="45" xfId="0" applyFill="1" applyBorder="1"/>
    <xf numFmtId="0" fontId="2" fillId="5" borderId="1" xfId="0" applyFont="1" applyFill="1" applyBorder="1"/>
    <xf numFmtId="0" fontId="2" fillId="5" borderId="43" xfId="0" applyFont="1" applyFill="1" applyBorder="1"/>
    <xf numFmtId="0" fontId="2" fillId="5" borderId="45" xfId="0" applyFont="1" applyFill="1" applyBorder="1"/>
    <xf numFmtId="0" fontId="2" fillId="5" borderId="21" xfId="0" applyFont="1" applyFill="1" applyBorder="1"/>
    <xf numFmtId="0" fontId="0" fillId="5" borderId="30" xfId="0" applyFill="1" applyBorder="1"/>
    <xf numFmtId="0" fontId="0" fillId="5" borderId="25" xfId="0" applyFill="1" applyBorder="1"/>
    <xf numFmtId="0" fontId="0" fillId="5" borderId="0" xfId="0" applyFill="1" applyBorder="1"/>
    <xf numFmtId="0" fontId="0" fillId="5" borderId="24" xfId="0" applyFill="1" applyBorder="1"/>
    <xf numFmtId="0" fontId="0" fillId="5" borderId="8" xfId="0" applyFill="1" applyBorder="1"/>
    <xf numFmtId="44" fontId="3" fillId="4" borderId="0" xfId="0" applyNumberFormat="1" applyFont="1" applyFill="1"/>
    <xf numFmtId="0" fontId="2" fillId="5" borderId="1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4" fillId="0" borderId="10" xfId="15" applyFont="1" applyBorder="1" applyAlignment="1">
      <alignment horizontal="center"/>
    </xf>
    <xf numFmtId="2" fontId="10" fillId="0" borderId="10" xfId="16" applyNumberFormat="1" applyFont="1" applyBorder="1" applyAlignment="1">
      <alignment horizontal="center"/>
    </xf>
    <xf numFmtId="10" fontId="10" fillId="5" borderId="10" xfId="15" applyNumberFormat="1" applyFont="1" applyFill="1" applyBorder="1" applyAlignment="1">
      <alignment horizontal="center"/>
    </xf>
    <xf numFmtId="44" fontId="10" fillId="0" borderId="20" xfId="16" applyFont="1" applyBorder="1"/>
    <xf numFmtId="44" fontId="3" fillId="0" borderId="20" xfId="0" applyNumberFormat="1" applyFont="1" applyBorder="1"/>
    <xf numFmtId="10" fontId="10" fillId="0" borderId="36" xfId="0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5" borderId="10" xfId="0" applyFill="1" applyBorder="1" applyAlignment="1">
      <alignment/>
    </xf>
    <xf numFmtId="0" fontId="20" fillId="4" borderId="0" xfId="0" applyFont="1" applyFill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0" fillId="5" borderId="10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0" fontId="10" fillId="0" borderId="36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5" borderId="1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7" xfId="0" applyFont="1" applyBorder="1"/>
    <xf numFmtId="0" fontId="9" fillId="0" borderId="9" xfId="0" applyFont="1" applyBorder="1"/>
    <xf numFmtId="44" fontId="9" fillId="2" borderId="4" xfId="0" applyNumberFormat="1" applyFont="1" applyFill="1" applyBorder="1"/>
    <xf numFmtId="44" fontId="9" fillId="2" borderId="5" xfId="0" applyNumberFormat="1" applyFont="1" applyFill="1" applyBorder="1"/>
    <xf numFmtId="44" fontId="4" fillId="4" borderId="0" xfId="0" applyNumberFormat="1" applyFont="1" applyFill="1"/>
    <xf numFmtId="9" fontId="4" fillId="4" borderId="0" xfId="15" applyFont="1" applyFill="1" applyAlignment="1">
      <alignment horizontal="right"/>
    </xf>
    <xf numFmtId="0" fontId="2" fillId="0" borderId="0" xfId="0" applyFont="1" applyAlignment="1">
      <alignment/>
    </xf>
    <xf numFmtId="0" fontId="22" fillId="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4" fontId="4" fillId="2" borderId="35" xfId="0" applyNumberFormat="1" applyFont="1" applyFill="1" applyBorder="1"/>
    <xf numFmtId="44" fontId="4" fillId="2" borderId="23" xfId="0" applyNumberFormat="1" applyFont="1" applyFill="1" applyBorder="1"/>
    <xf numFmtId="44" fontId="4" fillId="0" borderId="35" xfId="0" applyNumberFormat="1" applyFont="1" applyBorder="1"/>
    <xf numFmtId="44" fontId="4" fillId="0" borderId="36" xfId="0" applyNumberFormat="1" applyFont="1" applyBorder="1"/>
    <xf numFmtId="44" fontId="4" fillId="0" borderId="38" xfId="0" applyNumberFormat="1" applyFont="1" applyBorder="1"/>
    <xf numFmtId="44" fontId="4" fillId="2" borderId="38" xfId="0" applyNumberFormat="1" applyFont="1" applyFill="1" applyBorder="1"/>
    <xf numFmtId="0" fontId="4" fillId="0" borderId="12" xfId="0" applyFont="1" applyBorder="1"/>
    <xf numFmtId="0" fontId="4" fillId="0" borderId="38" xfId="0" applyFont="1" applyBorder="1" applyAlignment="1">
      <alignment horizontal="center"/>
    </xf>
    <xf numFmtId="44" fontId="4" fillId="0" borderId="10" xfId="0" applyNumberFormat="1" applyFont="1" applyBorder="1"/>
    <xf numFmtId="0" fontId="4" fillId="4" borderId="26" xfId="0" applyFont="1" applyFill="1" applyBorder="1"/>
    <xf numFmtId="0" fontId="2" fillId="0" borderId="26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0" fillId="0" borderId="31" xfId="0" applyBorder="1"/>
    <xf numFmtId="0" fontId="0" fillId="0" borderId="27" xfId="0" applyBorder="1"/>
    <xf numFmtId="0" fontId="3" fillId="0" borderId="29" xfId="0" applyFont="1" applyBorder="1"/>
    <xf numFmtId="0" fontId="3" fillId="0" borderId="26" xfId="0" applyFont="1" applyBorder="1" applyAlignment="1">
      <alignment horizontal="center"/>
    </xf>
    <xf numFmtId="0" fontId="0" fillId="0" borderId="29" xfId="0" applyBorder="1"/>
    <xf numFmtId="0" fontId="4" fillId="4" borderId="34" xfId="0" applyFont="1" applyFill="1" applyBorder="1" applyAlignment="1">
      <alignment horizontal="center"/>
    </xf>
    <xf numFmtId="9" fontId="4" fillId="4" borderId="31" xfId="15" applyFont="1" applyFill="1" applyBorder="1" applyAlignment="1">
      <alignment horizontal="right"/>
    </xf>
    <xf numFmtId="44" fontId="4" fillId="4" borderId="27" xfId="0" applyNumberFormat="1" applyFont="1" applyFill="1" applyBorder="1"/>
    <xf numFmtId="0" fontId="10" fillId="0" borderId="54" xfId="0" applyFont="1" applyBorder="1"/>
    <xf numFmtId="44" fontId="10" fillId="0" borderId="55" xfId="0" applyNumberFormat="1" applyFont="1" applyBorder="1"/>
    <xf numFmtId="10" fontId="0" fillId="0" borderId="56" xfId="15" applyNumberFormat="1" applyFont="1" applyBorder="1"/>
    <xf numFmtId="0" fontId="4" fillId="0" borderId="57" xfId="0" applyFont="1" applyBorder="1" applyAlignment="1">
      <alignment horizontal="right"/>
    </xf>
    <xf numFmtId="44" fontId="4" fillId="0" borderId="43" xfId="0" applyNumberFormat="1" applyFont="1" applyBorder="1"/>
    <xf numFmtId="10" fontId="4" fillId="0" borderId="21" xfId="0" applyNumberFormat="1" applyFont="1" applyBorder="1"/>
    <xf numFmtId="0" fontId="0" fillId="0" borderId="22" xfId="0" applyBorder="1"/>
    <xf numFmtId="0" fontId="4" fillId="0" borderId="0" xfId="0" applyFont="1" applyBorder="1"/>
    <xf numFmtId="0" fontId="30" fillId="0" borderId="0" xfId="0" applyFont="1" applyBorder="1"/>
    <xf numFmtId="0" fontId="4" fillId="0" borderId="26" xfId="0" applyFont="1" applyBorder="1"/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3" fillId="0" borderId="31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3" name="Straight Connector 2"/>
        <xdr:cNvCxnSpPr/>
      </xdr:nvCxnSpPr>
      <xdr:spPr>
        <a:xfrm flipH="1">
          <a:off x="5819775" y="2105025"/>
          <a:ext cx="9525" cy="152400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5" name="Straight Connector 4"/>
        <xdr:cNvCxnSpPr/>
      </xdr:nvCxnSpPr>
      <xdr:spPr>
        <a:xfrm>
          <a:off x="5829300" y="20955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10" name="Straight Connector 9"/>
        <xdr:cNvCxnSpPr/>
      </xdr:nvCxnSpPr>
      <xdr:spPr>
        <a:xfrm>
          <a:off x="5829300" y="2486025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11" name="Straight Connector 10"/>
        <xdr:cNvCxnSpPr/>
      </xdr:nvCxnSpPr>
      <xdr:spPr>
        <a:xfrm>
          <a:off x="5819775" y="3629025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12" name="Straight Connector 11"/>
        <xdr:cNvCxnSpPr/>
      </xdr:nvCxnSpPr>
      <xdr:spPr>
        <a:xfrm>
          <a:off x="5838825" y="2295525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5819775" y="2409825"/>
          <a:ext cx="9525" cy="151447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5829300" y="2400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4" name="Straight Connector 3"/>
        <xdr:cNvCxnSpPr/>
      </xdr:nvCxnSpPr>
      <xdr:spPr>
        <a:xfrm>
          <a:off x="5829300" y="2781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5" name="Straight Connector 4"/>
        <xdr:cNvCxnSpPr/>
      </xdr:nvCxnSpPr>
      <xdr:spPr>
        <a:xfrm>
          <a:off x="5819775" y="3924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6" name="Straight Connector 5"/>
        <xdr:cNvCxnSpPr/>
      </xdr:nvCxnSpPr>
      <xdr:spPr>
        <a:xfrm>
          <a:off x="5838825" y="25908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5819775" y="2409825"/>
          <a:ext cx="9525" cy="151447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5829300" y="2400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4" name="Straight Connector 3"/>
        <xdr:cNvCxnSpPr/>
      </xdr:nvCxnSpPr>
      <xdr:spPr>
        <a:xfrm>
          <a:off x="5829300" y="2781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5" name="Straight Connector 4"/>
        <xdr:cNvCxnSpPr/>
      </xdr:nvCxnSpPr>
      <xdr:spPr>
        <a:xfrm>
          <a:off x="5819775" y="3924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6" name="Straight Connector 5"/>
        <xdr:cNvCxnSpPr/>
      </xdr:nvCxnSpPr>
      <xdr:spPr>
        <a:xfrm>
          <a:off x="5838825" y="25908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5819775" y="2409825"/>
          <a:ext cx="9525" cy="151447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5829300" y="2400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4" name="Straight Connector 3"/>
        <xdr:cNvCxnSpPr/>
      </xdr:nvCxnSpPr>
      <xdr:spPr>
        <a:xfrm>
          <a:off x="5829300" y="2781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5" name="Straight Connector 4"/>
        <xdr:cNvCxnSpPr/>
      </xdr:nvCxnSpPr>
      <xdr:spPr>
        <a:xfrm>
          <a:off x="5819775" y="3924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6" name="Straight Connector 5"/>
        <xdr:cNvCxnSpPr/>
      </xdr:nvCxnSpPr>
      <xdr:spPr>
        <a:xfrm>
          <a:off x="5838825" y="25908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5819775" y="2409825"/>
          <a:ext cx="9525" cy="151447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5829300" y="2400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4" name="Straight Connector 3"/>
        <xdr:cNvCxnSpPr/>
      </xdr:nvCxnSpPr>
      <xdr:spPr>
        <a:xfrm>
          <a:off x="5829300" y="2781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5" name="Straight Connector 4"/>
        <xdr:cNvCxnSpPr/>
      </xdr:nvCxnSpPr>
      <xdr:spPr>
        <a:xfrm>
          <a:off x="5819775" y="3924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6" name="Straight Connector 5"/>
        <xdr:cNvCxnSpPr/>
      </xdr:nvCxnSpPr>
      <xdr:spPr>
        <a:xfrm>
          <a:off x="5838825" y="25908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5819775" y="2409825"/>
          <a:ext cx="9525" cy="151447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5829300" y="2400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4" name="Straight Connector 3"/>
        <xdr:cNvCxnSpPr/>
      </xdr:nvCxnSpPr>
      <xdr:spPr>
        <a:xfrm>
          <a:off x="5829300" y="2781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5" name="Straight Connector 4"/>
        <xdr:cNvCxnSpPr/>
      </xdr:nvCxnSpPr>
      <xdr:spPr>
        <a:xfrm>
          <a:off x="5819775" y="3924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6" name="Straight Connector 5"/>
        <xdr:cNvCxnSpPr/>
      </xdr:nvCxnSpPr>
      <xdr:spPr>
        <a:xfrm>
          <a:off x="5838825" y="25908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5819775" y="2409825"/>
          <a:ext cx="9525" cy="151447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5829300" y="2400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4" name="Straight Connector 3"/>
        <xdr:cNvCxnSpPr/>
      </xdr:nvCxnSpPr>
      <xdr:spPr>
        <a:xfrm>
          <a:off x="5829300" y="2781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5" name="Straight Connector 4"/>
        <xdr:cNvCxnSpPr/>
      </xdr:nvCxnSpPr>
      <xdr:spPr>
        <a:xfrm>
          <a:off x="5819775" y="3924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6" name="Straight Connector 5"/>
        <xdr:cNvCxnSpPr/>
      </xdr:nvCxnSpPr>
      <xdr:spPr>
        <a:xfrm>
          <a:off x="5838825" y="25908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5819775" y="2409825"/>
          <a:ext cx="9525" cy="151447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5829300" y="2400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4" name="Straight Connector 3"/>
        <xdr:cNvCxnSpPr/>
      </xdr:nvCxnSpPr>
      <xdr:spPr>
        <a:xfrm>
          <a:off x="5829300" y="2781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5" name="Straight Connector 4"/>
        <xdr:cNvCxnSpPr/>
      </xdr:nvCxnSpPr>
      <xdr:spPr>
        <a:xfrm>
          <a:off x="5819775" y="3924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6" name="Straight Connector 5"/>
        <xdr:cNvCxnSpPr/>
      </xdr:nvCxnSpPr>
      <xdr:spPr>
        <a:xfrm>
          <a:off x="5838825" y="25908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10</xdr:row>
      <xdr:rowOff>9525</xdr:rowOff>
    </xdr:from>
    <xdr:to>
      <xdr:col>7</xdr:col>
      <xdr:colOff>790575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5867400" y="2409825"/>
          <a:ext cx="9525" cy="151447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10</xdr:row>
      <xdr:rowOff>0</xdr:rowOff>
    </xdr:from>
    <xdr:to>
      <xdr:col>8</xdr:col>
      <xdr:colOff>38100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5876925" y="2400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12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4" name="Straight Connector 3"/>
        <xdr:cNvCxnSpPr/>
      </xdr:nvCxnSpPr>
      <xdr:spPr>
        <a:xfrm>
          <a:off x="5876925" y="2781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17</xdr:row>
      <xdr:rowOff>190500</xdr:rowOff>
    </xdr:from>
    <xdr:to>
      <xdr:col>8</xdr:col>
      <xdr:colOff>28575</xdr:colOff>
      <xdr:row>17</xdr:row>
      <xdr:rowOff>190500</xdr:rowOff>
    </xdr:to>
    <xdr:cxnSp macro="">
      <xdr:nvCxnSpPr>
        <xdr:cNvPr id="5" name="Straight Connector 4"/>
        <xdr:cNvCxnSpPr/>
      </xdr:nvCxnSpPr>
      <xdr:spPr>
        <a:xfrm>
          <a:off x="5867400" y="39243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11</xdr:row>
      <xdr:rowOff>0</xdr:rowOff>
    </xdr:from>
    <xdr:to>
      <xdr:col>8</xdr:col>
      <xdr:colOff>47625</xdr:colOff>
      <xdr:row>11</xdr:row>
      <xdr:rowOff>0</xdr:rowOff>
    </xdr:to>
    <xdr:cxnSp macro="">
      <xdr:nvCxnSpPr>
        <xdr:cNvPr id="6" name="Straight Connector 5"/>
        <xdr:cNvCxnSpPr/>
      </xdr:nvCxnSpPr>
      <xdr:spPr>
        <a:xfrm>
          <a:off x="5886450" y="2590800"/>
          <a:ext cx="26670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zoomScale="90" zoomScaleNormal="90" workbookViewId="0" topLeftCell="A1">
      <selection activeCell="Y1" sqref="Y1:AA1"/>
    </sheetView>
  </sheetViews>
  <sheetFormatPr defaultColWidth="9.140625" defaultRowHeight="15"/>
  <cols>
    <col min="1" max="1" width="13.140625" style="74" customWidth="1"/>
    <col min="2" max="3" width="4.7109375" style="1" customWidth="1"/>
    <col min="4" max="4" width="12.8515625" style="1" customWidth="1"/>
    <col min="5" max="5" width="12.42187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4.0039062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5.00390625" style="0" customWidth="1"/>
    <col min="24" max="24" width="38.7109375" style="0" customWidth="1"/>
    <col min="25" max="25" width="14.140625" style="0" customWidth="1"/>
    <col min="26" max="26" width="12.4218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10" t="s">
        <v>118</v>
      </c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5" spans="2:24" ht="15.75">
      <c r="B5" s="326" t="s">
        <v>77</v>
      </c>
      <c r="C5" s="326"/>
      <c r="D5" s="326"/>
      <c r="E5" s="326"/>
      <c r="F5" s="326"/>
      <c r="G5" s="326"/>
      <c r="H5" s="326"/>
      <c r="I5" s="326"/>
      <c r="K5" s="323" t="s">
        <v>89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X5" s="272" t="s">
        <v>102</v>
      </c>
    </row>
    <row r="6" spans="25:27" ht="15.75">
      <c r="Y6" s="311" t="s">
        <v>74</v>
      </c>
      <c r="Z6" s="311"/>
      <c r="AA6" s="311"/>
    </row>
    <row r="7" spans="1:27" ht="1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0</v>
      </c>
      <c r="M7" s="178"/>
      <c r="W7" s="1"/>
      <c r="Z7" s="2" t="s">
        <v>61</v>
      </c>
      <c r="AA7" s="228"/>
    </row>
    <row r="8" spans="1:27" ht="15">
      <c r="A8" s="103" t="s">
        <v>16</v>
      </c>
      <c r="B8" s="102"/>
      <c r="C8" s="102"/>
      <c r="D8" s="102"/>
      <c r="E8" s="200">
        <v>0</v>
      </c>
      <c r="F8" s="84">
        <v>0</v>
      </c>
      <c r="G8" s="82">
        <f aca="true" t="shared" si="0" ref="G8:G9">F8+E8</f>
        <v>0</v>
      </c>
      <c r="K8" s="236" t="s">
        <v>69</v>
      </c>
      <c r="L8" s="203">
        <v>0</v>
      </c>
      <c r="M8" s="178"/>
      <c r="O8" s="280"/>
      <c r="P8" s="281" t="s">
        <v>103</v>
      </c>
      <c r="Q8" s="282" t="s">
        <v>70</v>
      </c>
      <c r="R8" s="283" t="s">
        <v>114</v>
      </c>
      <c r="S8" s="284"/>
      <c r="T8" s="315" t="s">
        <v>116</v>
      </c>
      <c r="U8" s="316"/>
      <c r="V8" s="317"/>
      <c r="Z8" s="234" t="s">
        <v>66</v>
      </c>
      <c r="AA8" s="88"/>
    </row>
    <row r="9" spans="1:27" ht="15">
      <c r="A9" s="111" t="s">
        <v>47</v>
      </c>
      <c r="B9" s="104"/>
      <c r="C9" s="104"/>
      <c r="D9" s="104"/>
      <c r="E9" s="201">
        <v>0</v>
      </c>
      <c r="F9" s="110">
        <v>0</v>
      </c>
      <c r="G9" s="82">
        <f t="shared" si="0"/>
        <v>0</v>
      </c>
      <c r="K9" s="86" t="s">
        <v>28</v>
      </c>
      <c r="L9" s="27">
        <f>SUM(L7:L8)+G11</f>
        <v>0</v>
      </c>
      <c r="M9" s="78"/>
      <c r="O9" s="285">
        <v>1</v>
      </c>
      <c r="P9" s="286"/>
      <c r="Q9" s="287"/>
      <c r="R9" s="306"/>
      <c r="S9" s="307"/>
      <c r="T9" s="306"/>
      <c r="U9" s="318"/>
      <c r="V9" s="307"/>
      <c r="Z9" s="2" t="s">
        <v>90</v>
      </c>
      <c r="AA9" s="227"/>
    </row>
    <row r="10" spans="1:27" ht="15">
      <c r="A10" s="111" t="s">
        <v>15</v>
      </c>
      <c r="B10" s="104"/>
      <c r="C10" s="104"/>
      <c r="D10" s="104"/>
      <c r="E10" s="238">
        <f>9/12*G10</f>
        <v>0</v>
      </c>
      <c r="F10" s="239">
        <f>3/12*G10</f>
        <v>0</v>
      </c>
      <c r="G10" s="204">
        <v>0</v>
      </c>
      <c r="O10" s="285">
        <v>2</v>
      </c>
      <c r="P10" s="286"/>
      <c r="Q10" s="287"/>
      <c r="R10" s="306"/>
      <c r="S10" s="307"/>
      <c r="T10" s="306"/>
      <c r="U10" s="318"/>
      <c r="V10" s="307"/>
      <c r="Z10" s="2" t="s">
        <v>101</v>
      </c>
      <c r="AA10" s="275"/>
    </row>
    <row r="11" spans="1:27" ht="15.75">
      <c r="A11" s="80"/>
      <c r="B11" s="28"/>
      <c r="C11" s="28"/>
      <c r="D11" s="81" t="s">
        <v>26</v>
      </c>
      <c r="E11" s="100">
        <f>SUM(E8:E10)</f>
        <v>0</v>
      </c>
      <c r="F11" s="85">
        <f>SUM(F8:F10)</f>
        <v>0</v>
      </c>
      <c r="G11" s="83">
        <f>SUM(G8:G10)</f>
        <v>0</v>
      </c>
      <c r="I11" s="320" t="s">
        <v>104</v>
      </c>
      <c r="J11" s="321"/>
      <c r="K11" s="321"/>
      <c r="L11" s="322"/>
      <c r="O11" s="285">
        <v>3</v>
      </c>
      <c r="P11" s="286"/>
      <c r="Q11" s="287"/>
      <c r="R11" s="306"/>
      <c r="S11" s="307"/>
      <c r="T11" s="306"/>
      <c r="U11" s="318"/>
      <c r="V11" s="307"/>
      <c r="Y11" s="311" t="s">
        <v>75</v>
      </c>
      <c r="Z11" s="311"/>
      <c r="AA11" s="311"/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O12" s="285">
        <v>4</v>
      </c>
      <c r="P12" s="286"/>
      <c r="Q12" s="287"/>
      <c r="R12" s="306"/>
      <c r="S12" s="307"/>
      <c r="T12" s="306"/>
      <c r="U12" s="318"/>
      <c r="V12" s="307"/>
      <c r="Z12" s="235" t="s">
        <v>67</v>
      </c>
      <c r="AA12" s="241" t="s">
        <v>65</v>
      </c>
    </row>
    <row r="13" spans="1:27" ht="15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O13" s="285">
        <v>5</v>
      </c>
      <c r="P13" s="286"/>
      <c r="Q13" s="287"/>
      <c r="R13" s="306"/>
      <c r="S13" s="307"/>
      <c r="T13" s="306"/>
      <c r="U13" s="318"/>
      <c r="V13" s="307"/>
      <c r="Z13" s="231" t="s">
        <v>107</v>
      </c>
      <c r="AA13" s="232" t="s">
        <v>76</v>
      </c>
    </row>
    <row r="14" spans="1:27" ht="15">
      <c r="A14" s="248"/>
      <c r="B14" s="253"/>
      <c r="C14" s="253"/>
      <c r="D14" s="33" t="s">
        <v>58</v>
      </c>
      <c r="E14" s="33" t="s">
        <v>59</v>
      </c>
      <c r="F14" s="25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O14" s="285">
        <v>6</v>
      </c>
      <c r="P14" s="286"/>
      <c r="Q14" s="287"/>
      <c r="R14" s="306"/>
      <c r="S14" s="307"/>
      <c r="T14" s="306"/>
      <c r="U14" s="318"/>
      <c r="V14" s="307"/>
      <c r="Z14" s="230" t="s">
        <v>108</v>
      </c>
      <c r="AA14" s="233" t="s">
        <v>64</v>
      </c>
    </row>
    <row r="15" spans="1:27" ht="15">
      <c r="A15" s="214" t="s">
        <v>86</v>
      </c>
      <c r="B15" s="215"/>
      <c r="C15" s="216" t="s">
        <v>81</v>
      </c>
      <c r="D15" s="217">
        <f>F15/0.22*3</f>
        <v>0</v>
      </c>
      <c r="E15" s="217">
        <f>F15/0.25*3</f>
        <v>0</v>
      </c>
      <c r="F15" s="258">
        <v>0</v>
      </c>
      <c r="G15" s="263">
        <f>F15*(E8+E9+E10)</f>
        <v>0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O15" s="285">
        <v>7</v>
      </c>
      <c r="P15" s="286"/>
      <c r="Q15" s="287"/>
      <c r="R15" s="306"/>
      <c r="S15" s="307"/>
      <c r="T15" s="306"/>
      <c r="U15" s="318"/>
      <c r="V15" s="307"/>
      <c r="Z15" s="229" t="s">
        <v>109</v>
      </c>
      <c r="AA15" s="134" t="s">
        <v>63</v>
      </c>
    </row>
    <row r="16" spans="1:27" ht="15">
      <c r="A16" s="218" t="s">
        <v>87</v>
      </c>
      <c r="B16" s="219"/>
      <c r="C16" s="220" t="s">
        <v>81</v>
      </c>
      <c r="D16" s="221">
        <f>F16/0.22*3</f>
        <v>0</v>
      </c>
      <c r="E16" s="221">
        <f>F16/0.25*3</f>
        <v>0</v>
      </c>
      <c r="F16" s="259">
        <v>0</v>
      </c>
      <c r="G16" s="264">
        <f>F16*(E8+E9+E10)</f>
        <v>0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O16" s="285">
        <v>8</v>
      </c>
      <c r="P16" s="286"/>
      <c r="Q16" s="287"/>
      <c r="R16" s="306"/>
      <c r="S16" s="307"/>
      <c r="T16" s="306"/>
      <c r="U16" s="318"/>
      <c r="V16" s="307"/>
      <c r="Z16" s="115" t="s">
        <v>110</v>
      </c>
      <c r="AA16" s="114" t="s">
        <v>62</v>
      </c>
    </row>
    <row r="17" spans="1:27" ht="15">
      <c r="A17" s="222" t="s">
        <v>88</v>
      </c>
      <c r="B17" s="223"/>
      <c r="C17" s="224" t="s">
        <v>81</v>
      </c>
      <c r="D17" s="254">
        <f>IF(F17=0,0,F17/0.44*6)</f>
        <v>0</v>
      </c>
      <c r="E17" s="255">
        <f>F17/0.25*3</f>
        <v>0</v>
      </c>
      <c r="F17" s="260">
        <v>0</v>
      </c>
      <c r="G17" s="265">
        <f>F17*(E8+E9)</f>
        <v>0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O17" s="288">
        <v>9</v>
      </c>
      <c r="P17" s="289"/>
      <c r="Q17" s="279"/>
      <c r="R17" s="308"/>
      <c r="S17" s="309"/>
      <c r="T17" s="308"/>
      <c r="U17" s="324"/>
      <c r="V17" s="309"/>
      <c r="Z17" s="236" t="s">
        <v>152</v>
      </c>
      <c r="AA17" s="162" t="s">
        <v>68</v>
      </c>
    </row>
    <row r="18" spans="1:12" ht="15" customHeight="1">
      <c r="A18" s="80"/>
      <c r="B18" s="28"/>
      <c r="C18" s="225" t="s">
        <v>83</v>
      </c>
      <c r="D18" s="226">
        <f>SUM(D15:D17)</f>
        <v>0</v>
      </c>
      <c r="E18" s="226">
        <f>SUM(E15:E17)</f>
        <v>0</v>
      </c>
      <c r="F18" s="28"/>
      <c r="G18" s="266"/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</row>
    <row r="19" spans="1:12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</row>
    <row r="20" spans="7:27" ht="15.75" customHeight="1">
      <c r="G20"/>
      <c r="H20"/>
      <c r="I20"/>
      <c r="K20" s="314" t="s">
        <v>113</v>
      </c>
      <c r="L20" s="314"/>
      <c r="M20" s="314"/>
      <c r="N20" s="314"/>
      <c r="O20" s="314"/>
      <c r="P20" s="314"/>
      <c r="Q20" s="314"/>
      <c r="R20" s="314"/>
      <c r="T20" s="162" t="s">
        <v>92</v>
      </c>
      <c r="U20" s="1"/>
      <c r="V20" s="390" t="s">
        <v>155</v>
      </c>
      <c r="X20" s="376" t="s">
        <v>97</v>
      </c>
      <c r="Y20" s="376"/>
      <c r="Z20" s="376"/>
      <c r="AA20" s="376"/>
    </row>
    <row r="21" spans="6:27" ht="15.75" customHeight="1" thickBot="1">
      <c r="F21" s="73" t="s">
        <v>24</v>
      </c>
      <c r="G21" s="92">
        <f>SUM(F15:F16)</f>
        <v>0</v>
      </c>
      <c r="H21" s="73" t="s">
        <v>24</v>
      </c>
      <c r="K21" s="312" t="s">
        <v>93</v>
      </c>
      <c r="L21" s="312"/>
      <c r="M21" s="73"/>
      <c r="N21" s="114" t="s">
        <v>93</v>
      </c>
      <c r="O21" s="73"/>
      <c r="P21" s="134" t="s">
        <v>94</v>
      </c>
      <c r="Q21" s="73"/>
      <c r="R21" s="119" t="s">
        <v>96</v>
      </c>
      <c r="T21" s="162" t="s">
        <v>95</v>
      </c>
      <c r="X21" s="376"/>
      <c r="Y21" s="376"/>
      <c r="Z21" s="376"/>
      <c r="AA21" s="376"/>
    </row>
    <row r="22" spans="1:25" ht="15" customHeight="1" thickBot="1">
      <c r="A22" s="333" t="s">
        <v>32</v>
      </c>
      <c r="B22" s="336" t="s">
        <v>1</v>
      </c>
      <c r="C22" s="337"/>
      <c r="D22" s="338"/>
      <c r="E22" s="345" t="s">
        <v>20</v>
      </c>
      <c r="F22" s="348" t="s">
        <v>21</v>
      </c>
      <c r="G22" s="351" t="s">
        <v>34</v>
      </c>
      <c r="H22" s="354" t="s">
        <v>35</v>
      </c>
      <c r="I22" s="357" t="s">
        <v>18</v>
      </c>
      <c r="K22" s="360" t="s">
        <v>115</v>
      </c>
      <c r="L22" s="361"/>
      <c r="N22" s="364" t="s">
        <v>48</v>
      </c>
      <c r="P22" s="366" t="s">
        <v>27</v>
      </c>
      <c r="Q22" s="29"/>
      <c r="R22" s="368" t="s">
        <v>29</v>
      </c>
      <c r="T22" s="370" t="s">
        <v>23</v>
      </c>
      <c r="V22" s="391" t="s">
        <v>159</v>
      </c>
      <c r="X22" s="389" t="s">
        <v>119</v>
      </c>
      <c r="Y22" s="290">
        <f>E8</f>
        <v>0</v>
      </c>
    </row>
    <row r="23" spans="1:27" ht="15.75">
      <c r="A23" s="334"/>
      <c r="B23" s="339"/>
      <c r="C23" s="340"/>
      <c r="D23" s="341"/>
      <c r="E23" s="346"/>
      <c r="F23" s="349"/>
      <c r="G23" s="352"/>
      <c r="H23" s="355"/>
      <c r="I23" s="358"/>
      <c r="K23" s="362"/>
      <c r="L23" s="363"/>
      <c r="N23" s="365"/>
      <c r="P23" s="367"/>
      <c r="Q23" s="29"/>
      <c r="R23" s="369"/>
      <c r="T23" s="371"/>
      <c r="V23" s="392"/>
      <c r="X23" s="424" t="s">
        <v>98</v>
      </c>
      <c r="Y23" s="425"/>
      <c r="Z23" s="425"/>
      <c r="AA23" s="426"/>
    </row>
    <row r="24" spans="1:27" ht="15.75" thickBot="1">
      <c r="A24" s="334"/>
      <c r="B24" s="339"/>
      <c r="C24" s="340"/>
      <c r="D24" s="341"/>
      <c r="E24" s="346"/>
      <c r="F24" s="349"/>
      <c r="G24" s="352"/>
      <c r="H24" s="355"/>
      <c r="I24" s="358"/>
      <c r="K24" s="327" t="s">
        <v>46</v>
      </c>
      <c r="L24" s="329" t="s">
        <v>80</v>
      </c>
      <c r="N24" s="365"/>
      <c r="P24" s="367"/>
      <c r="Q24" s="29"/>
      <c r="R24" s="369"/>
      <c r="T24" s="371"/>
      <c r="V24" s="392"/>
      <c r="X24" s="427" t="s">
        <v>43</v>
      </c>
      <c r="Y24" s="428" t="s">
        <v>45</v>
      </c>
      <c r="Z24" s="428" t="s">
        <v>44</v>
      </c>
      <c r="AA24" s="429" t="s">
        <v>91</v>
      </c>
    </row>
    <row r="25" spans="1:27" ht="15" customHeight="1" thickBot="1">
      <c r="A25" s="335"/>
      <c r="B25" s="342"/>
      <c r="C25" s="343"/>
      <c r="D25" s="344"/>
      <c r="E25" s="347"/>
      <c r="F25" s="350"/>
      <c r="G25" s="353"/>
      <c r="H25" s="356"/>
      <c r="I25" s="359"/>
      <c r="K25" s="328"/>
      <c r="L25" s="330"/>
      <c r="N25" s="365"/>
      <c r="P25" s="367"/>
      <c r="Q25" s="29"/>
      <c r="R25" s="369"/>
      <c r="T25" s="371"/>
      <c r="V25" s="393"/>
      <c r="X25" s="116" t="s">
        <v>42</v>
      </c>
      <c r="Y25" s="117">
        <f>SUM(F29:F37)-Y27-Y26-Y30</f>
        <v>0</v>
      </c>
      <c r="Z25" s="118">
        <f>IF(Y25=0,0,(Y25)/Y31)</f>
        <v>0</v>
      </c>
      <c r="AA25" s="206">
        <f>Z25</f>
        <v>0</v>
      </c>
    </row>
    <row r="26" spans="1:27" ht="15">
      <c r="A26" s="34"/>
      <c r="B26" s="16">
        <v>1</v>
      </c>
      <c r="C26" s="17">
        <v>15</v>
      </c>
      <c r="D26" s="18" t="s">
        <v>2</v>
      </c>
      <c r="E26" s="19">
        <f>E8/24</f>
        <v>0</v>
      </c>
      <c r="F26" s="20"/>
      <c r="G26" s="22"/>
      <c r="H26" s="21"/>
      <c r="I26" s="20"/>
      <c r="K26" s="189">
        <f>F10/6</f>
        <v>0</v>
      </c>
      <c r="L26" s="190"/>
      <c r="N26" s="148"/>
      <c r="P26" s="135"/>
      <c r="R26" s="120"/>
      <c r="T26" s="163"/>
      <c r="V26" s="394">
        <f aca="true" t="shared" si="4" ref="V26:V28">T26+K26+E26</f>
        <v>0</v>
      </c>
      <c r="X26" s="93" t="s">
        <v>40</v>
      </c>
      <c r="Y26" s="94">
        <f>SUM(R29:R37)</f>
        <v>0</v>
      </c>
      <c r="Z26" s="95">
        <f>IF(Y26=0,0,Y26/Y31)</f>
        <v>0</v>
      </c>
      <c r="AA26" s="207">
        <f>Z26</f>
        <v>0</v>
      </c>
    </row>
    <row r="27" spans="1:27" ht="15">
      <c r="A27" s="35" t="s">
        <v>33</v>
      </c>
      <c r="B27" s="14">
        <v>16</v>
      </c>
      <c r="C27" s="4">
        <v>31</v>
      </c>
      <c r="D27" s="11" t="s">
        <v>2</v>
      </c>
      <c r="E27" s="8">
        <f>E26</f>
        <v>0</v>
      </c>
      <c r="F27" s="9"/>
      <c r="G27" s="23"/>
      <c r="H27" s="7"/>
      <c r="I27" s="9"/>
      <c r="K27" s="179">
        <f>K26</f>
        <v>0</v>
      </c>
      <c r="L27" s="180"/>
      <c r="N27" s="149"/>
      <c r="P27" s="136"/>
      <c r="R27" s="121"/>
      <c r="T27" s="164"/>
      <c r="V27" s="395">
        <f t="shared" si="4"/>
        <v>0</v>
      </c>
      <c r="X27" s="96" t="s">
        <v>39</v>
      </c>
      <c r="Y27" s="97">
        <f>SUM(P29:P37)</f>
        <v>0</v>
      </c>
      <c r="Z27" s="98">
        <f>IF(Y27=0,0,Y27/Y31)</f>
        <v>0</v>
      </c>
      <c r="AA27" s="208">
        <f>Z27</f>
        <v>0</v>
      </c>
    </row>
    <row r="28" spans="1:27" ht="15.75" thickBot="1">
      <c r="A28" s="36"/>
      <c r="B28" s="37">
        <v>1</v>
      </c>
      <c r="C28" s="38">
        <v>15</v>
      </c>
      <c r="D28" s="39" t="s">
        <v>3</v>
      </c>
      <c r="E28" s="40">
        <f aca="true" t="shared" si="5" ref="E28:H43">E27</f>
        <v>0</v>
      </c>
      <c r="F28" s="41"/>
      <c r="G28" s="42"/>
      <c r="H28" s="43"/>
      <c r="I28" s="41"/>
      <c r="K28" s="193">
        <f aca="true" t="shared" si="6" ref="K28:L43">K27</f>
        <v>0</v>
      </c>
      <c r="L28" s="194"/>
      <c r="N28" s="150"/>
      <c r="P28" s="137"/>
      <c r="R28" s="122"/>
      <c r="T28" s="165"/>
      <c r="V28" s="395">
        <f t="shared" si="4"/>
        <v>0</v>
      </c>
      <c r="X28" s="108" t="s">
        <v>41</v>
      </c>
      <c r="Y28" s="105">
        <f>SUM(N29:N37)</f>
        <v>0</v>
      </c>
      <c r="Z28" s="109">
        <f>IF(Y28=0,0,Y28/Y31)</f>
        <v>0</v>
      </c>
      <c r="AA28" s="300">
        <f>Z28</f>
        <v>0</v>
      </c>
    </row>
    <row r="29" spans="1:27" ht="15">
      <c r="A29" s="333" t="s">
        <v>30</v>
      </c>
      <c r="B29" s="44">
        <v>16</v>
      </c>
      <c r="C29" s="45">
        <v>31</v>
      </c>
      <c r="D29" s="46" t="s">
        <v>3</v>
      </c>
      <c r="E29" s="47">
        <f t="shared" si="5"/>
        <v>0</v>
      </c>
      <c r="F29" s="48">
        <f>E8/18</f>
        <v>0</v>
      </c>
      <c r="G29" s="47">
        <f>SUM(G15:G16)/24</f>
        <v>0</v>
      </c>
      <c r="H29" s="49">
        <f>SUM(G15:G16)/18</f>
        <v>0</v>
      </c>
      <c r="I29" s="50">
        <f>H29-G29</f>
        <v>0</v>
      </c>
      <c r="K29" s="197">
        <f>E10/18</f>
        <v>0</v>
      </c>
      <c r="L29" s="198">
        <f>(G17/18)-K29*(1-F17)</f>
        <v>0</v>
      </c>
      <c r="N29" s="151">
        <f>E9/18</f>
        <v>0</v>
      </c>
      <c r="P29" s="138">
        <f>G16/18</f>
        <v>0</v>
      </c>
      <c r="R29" s="123">
        <f>G15/18</f>
        <v>0</v>
      </c>
      <c r="T29" s="166">
        <f>L7/9</f>
        <v>0</v>
      </c>
      <c r="V29" s="396">
        <f>T29+K29+E29+N29</f>
        <v>0</v>
      </c>
      <c r="X29" s="108" t="s">
        <v>79</v>
      </c>
      <c r="Y29" s="105">
        <f>SUM(K29:K37)</f>
        <v>0</v>
      </c>
      <c r="Z29" s="106">
        <f>IF(Y29=0,0,Y29/Y31)</f>
        <v>0</v>
      </c>
      <c r="AA29" s="372">
        <f>Z30+Z29</f>
        <v>0</v>
      </c>
    </row>
    <row r="30" spans="1:27" ht="15">
      <c r="A30" s="334"/>
      <c r="B30" s="14">
        <v>1</v>
      </c>
      <c r="C30" s="4">
        <v>15</v>
      </c>
      <c r="D30" s="11" t="s">
        <v>4</v>
      </c>
      <c r="E30" s="8">
        <f t="shared" si="5"/>
        <v>0</v>
      </c>
      <c r="F30" s="10">
        <f>F29</f>
        <v>0</v>
      </c>
      <c r="G30" s="8">
        <f>G29</f>
        <v>0</v>
      </c>
      <c r="H30" s="6">
        <f>H29</f>
        <v>0</v>
      </c>
      <c r="I30" s="24">
        <f aca="true" t="shared" si="7" ref="I30:I46">H30-G30</f>
        <v>0</v>
      </c>
      <c r="K30" s="181">
        <f t="shared" si="6"/>
        <v>0</v>
      </c>
      <c r="L30" s="182">
        <f>L29</f>
        <v>0</v>
      </c>
      <c r="N30" s="152">
        <f aca="true" t="shared" si="8" ref="N30:N46">N29</f>
        <v>0</v>
      </c>
      <c r="P30" s="139">
        <f aca="true" t="shared" si="9" ref="P30:P46">P29</f>
        <v>0</v>
      </c>
      <c r="R30" s="124">
        <f aca="true" t="shared" si="10" ref="R30:R46">R29</f>
        <v>0</v>
      </c>
      <c r="T30" s="167">
        <f aca="true" t="shared" si="11" ref="T30:T46">T29</f>
        <v>0</v>
      </c>
      <c r="V30" s="397">
        <f aca="true" t="shared" si="12" ref="V30:V37">V29</f>
        <v>0</v>
      </c>
      <c r="X30" s="199" t="s">
        <v>78</v>
      </c>
      <c r="Y30" s="105">
        <f>SUM(L29:L37)</f>
        <v>0</v>
      </c>
      <c r="Z30" s="107">
        <f>IF(Y30=0,0,Y30/Y31)</f>
        <v>0</v>
      </c>
      <c r="AA30" s="372"/>
    </row>
    <row r="31" spans="1:27" ht="15.75" thickBot="1">
      <c r="A31" s="334"/>
      <c r="B31" s="14">
        <v>16</v>
      </c>
      <c r="C31" s="4">
        <v>30</v>
      </c>
      <c r="D31" s="11" t="s">
        <v>4</v>
      </c>
      <c r="E31" s="8">
        <f t="shared" si="5"/>
        <v>0</v>
      </c>
      <c r="F31" s="10">
        <f t="shared" si="5"/>
        <v>0</v>
      </c>
      <c r="G31" s="8">
        <f t="shared" si="5"/>
        <v>0</v>
      </c>
      <c r="H31" s="6">
        <f t="shared" si="5"/>
        <v>0</v>
      </c>
      <c r="I31" s="24">
        <f t="shared" si="7"/>
        <v>0</v>
      </c>
      <c r="K31" s="181">
        <f t="shared" si="6"/>
        <v>0</v>
      </c>
      <c r="L31" s="182">
        <f t="shared" si="6"/>
        <v>0</v>
      </c>
      <c r="N31" s="152">
        <f t="shared" si="8"/>
        <v>0</v>
      </c>
      <c r="P31" s="139">
        <f t="shared" si="9"/>
        <v>0</v>
      </c>
      <c r="R31" s="124">
        <f t="shared" si="10"/>
        <v>0</v>
      </c>
      <c r="T31" s="167">
        <f t="shared" si="11"/>
        <v>0</v>
      </c>
      <c r="V31" s="397">
        <f t="shared" si="12"/>
        <v>0</v>
      </c>
      <c r="X31" s="112" t="s">
        <v>38</v>
      </c>
      <c r="Y31" s="209">
        <f>SUM(Y25:Y30)</f>
        <v>0</v>
      </c>
      <c r="Z31" s="210">
        <f>SUM(Z25:Z30)</f>
        <v>0</v>
      </c>
      <c r="AA31" s="211">
        <f>SUM(AA25:AA30)</f>
        <v>0</v>
      </c>
    </row>
    <row r="32" spans="1:27" ht="15">
      <c r="A32" s="334"/>
      <c r="B32" s="14">
        <v>1</v>
      </c>
      <c r="C32" s="4">
        <v>15</v>
      </c>
      <c r="D32" s="11" t="s">
        <v>5</v>
      </c>
      <c r="E32" s="8">
        <f t="shared" si="5"/>
        <v>0</v>
      </c>
      <c r="F32" s="10">
        <f t="shared" si="5"/>
        <v>0</v>
      </c>
      <c r="G32" s="8">
        <f t="shared" si="5"/>
        <v>0</v>
      </c>
      <c r="H32" s="6">
        <f t="shared" si="5"/>
        <v>0</v>
      </c>
      <c r="I32" s="24">
        <f t="shared" si="7"/>
        <v>0</v>
      </c>
      <c r="K32" s="181">
        <f t="shared" si="6"/>
        <v>0</v>
      </c>
      <c r="L32" s="182">
        <f t="shared" si="6"/>
        <v>0</v>
      </c>
      <c r="N32" s="152">
        <f t="shared" si="8"/>
        <v>0</v>
      </c>
      <c r="P32" s="139">
        <f t="shared" si="9"/>
        <v>0</v>
      </c>
      <c r="R32" s="124">
        <f t="shared" si="10"/>
        <v>0</v>
      </c>
      <c r="T32" s="167">
        <f t="shared" si="11"/>
        <v>0</v>
      </c>
      <c r="V32" s="397">
        <f t="shared" si="12"/>
        <v>0</v>
      </c>
      <c r="X32" s="237" t="s">
        <v>49</v>
      </c>
      <c r="Y32" s="177">
        <f>SUM(T29:T37)</f>
        <v>0</v>
      </c>
      <c r="Z32" s="89"/>
      <c r="AA32" s="403" t="s">
        <v>50</v>
      </c>
    </row>
    <row r="33" spans="1:27" ht="15.75" thickBot="1">
      <c r="A33" s="334"/>
      <c r="B33" s="14">
        <v>16</v>
      </c>
      <c r="C33" s="4">
        <v>31</v>
      </c>
      <c r="D33" s="11" t="s">
        <v>5</v>
      </c>
      <c r="E33" s="8">
        <f t="shared" si="5"/>
        <v>0</v>
      </c>
      <c r="F33" s="10">
        <f t="shared" si="5"/>
        <v>0</v>
      </c>
      <c r="G33" s="8">
        <f t="shared" si="5"/>
        <v>0</v>
      </c>
      <c r="H33" s="6">
        <f t="shared" si="5"/>
        <v>0</v>
      </c>
      <c r="I33" s="24">
        <f t="shared" si="7"/>
        <v>0</v>
      </c>
      <c r="K33" s="181">
        <f t="shared" si="6"/>
        <v>0</v>
      </c>
      <c r="L33" s="182">
        <f t="shared" si="6"/>
        <v>0</v>
      </c>
      <c r="N33" s="152">
        <f t="shared" si="8"/>
        <v>0</v>
      </c>
      <c r="P33" s="139">
        <f t="shared" si="9"/>
        <v>0</v>
      </c>
      <c r="R33" s="124">
        <f t="shared" si="10"/>
        <v>0</v>
      </c>
      <c r="T33" s="167">
        <f t="shared" si="11"/>
        <v>0</v>
      </c>
      <c r="V33" s="397">
        <f t="shared" si="12"/>
        <v>0</v>
      </c>
      <c r="X33" s="113" t="s">
        <v>37</v>
      </c>
      <c r="Y33" s="90">
        <f>Y32+Y31</f>
        <v>0</v>
      </c>
      <c r="Z33" s="91"/>
      <c r="AA33" s="404" t="s">
        <v>157</v>
      </c>
    </row>
    <row r="34" spans="1:27" ht="15">
      <c r="A34" s="334"/>
      <c r="B34" s="14">
        <v>1</v>
      </c>
      <c r="C34" s="4">
        <v>15</v>
      </c>
      <c r="D34" s="11" t="s">
        <v>6</v>
      </c>
      <c r="E34" s="8">
        <f t="shared" si="5"/>
        <v>0</v>
      </c>
      <c r="F34" s="10">
        <f t="shared" si="5"/>
        <v>0</v>
      </c>
      <c r="G34" s="8">
        <f t="shared" si="5"/>
        <v>0</v>
      </c>
      <c r="H34" s="6">
        <f t="shared" si="5"/>
        <v>0</v>
      </c>
      <c r="I34" s="24">
        <f t="shared" si="7"/>
        <v>0</v>
      </c>
      <c r="K34" s="181">
        <f t="shared" si="6"/>
        <v>0</v>
      </c>
      <c r="L34" s="182">
        <f t="shared" si="6"/>
        <v>0</v>
      </c>
      <c r="N34" s="152">
        <f t="shared" si="8"/>
        <v>0</v>
      </c>
      <c r="P34" s="139">
        <f t="shared" si="9"/>
        <v>0</v>
      </c>
      <c r="R34" s="124">
        <f t="shared" si="10"/>
        <v>0</v>
      </c>
      <c r="T34" s="167">
        <f t="shared" si="11"/>
        <v>0</v>
      </c>
      <c r="V34" s="397">
        <f t="shared" si="12"/>
        <v>0</v>
      </c>
      <c r="X34" s="405" t="s">
        <v>105</v>
      </c>
      <c r="Y34" s="421"/>
      <c r="Z34" s="422"/>
      <c r="AA34" s="423"/>
    </row>
    <row r="35" spans="1:27" ht="15">
      <c r="A35" s="334"/>
      <c r="B35" s="14">
        <v>16</v>
      </c>
      <c r="C35" s="4">
        <v>30</v>
      </c>
      <c r="D35" s="11" t="s">
        <v>6</v>
      </c>
      <c r="E35" s="8">
        <f t="shared" si="5"/>
        <v>0</v>
      </c>
      <c r="F35" s="10">
        <f t="shared" si="5"/>
        <v>0</v>
      </c>
      <c r="G35" s="8">
        <f t="shared" si="5"/>
        <v>0</v>
      </c>
      <c r="H35" s="6">
        <f t="shared" si="5"/>
        <v>0</v>
      </c>
      <c r="I35" s="24">
        <f t="shared" si="7"/>
        <v>0</v>
      </c>
      <c r="K35" s="181">
        <f t="shared" si="6"/>
        <v>0</v>
      </c>
      <c r="L35" s="182">
        <f t="shared" si="6"/>
        <v>0</v>
      </c>
      <c r="N35" s="152">
        <f t="shared" si="8"/>
        <v>0</v>
      </c>
      <c r="P35" s="139">
        <f t="shared" si="9"/>
        <v>0</v>
      </c>
      <c r="R35" s="124">
        <f t="shared" si="10"/>
        <v>0</v>
      </c>
      <c r="T35" s="167">
        <f t="shared" si="11"/>
        <v>0</v>
      </c>
      <c r="V35" s="397">
        <f t="shared" si="12"/>
        <v>0</v>
      </c>
      <c r="X35" s="405"/>
      <c r="Y35" s="421"/>
      <c r="Z35" s="422"/>
      <c r="AA35" s="423"/>
    </row>
    <row r="36" spans="1:27" ht="15.75" thickBot="1">
      <c r="A36" s="334"/>
      <c r="B36" s="14">
        <v>1</v>
      </c>
      <c r="C36" s="4">
        <v>15</v>
      </c>
      <c r="D36" s="11" t="s">
        <v>7</v>
      </c>
      <c r="E36" s="8">
        <f t="shared" si="5"/>
        <v>0</v>
      </c>
      <c r="F36" s="10">
        <f t="shared" si="5"/>
        <v>0</v>
      </c>
      <c r="G36" s="8">
        <f t="shared" si="5"/>
        <v>0</v>
      </c>
      <c r="H36" s="6">
        <f t="shared" si="5"/>
        <v>0</v>
      </c>
      <c r="I36" s="24">
        <f t="shared" si="7"/>
        <v>0</v>
      </c>
      <c r="K36" s="181">
        <f t="shared" si="6"/>
        <v>0</v>
      </c>
      <c r="L36" s="182">
        <f t="shared" si="6"/>
        <v>0</v>
      </c>
      <c r="N36" s="152">
        <f t="shared" si="8"/>
        <v>0</v>
      </c>
      <c r="P36" s="139">
        <f t="shared" si="9"/>
        <v>0</v>
      </c>
      <c r="R36" s="124">
        <f t="shared" si="10"/>
        <v>0</v>
      </c>
      <c r="T36" s="167">
        <f t="shared" si="11"/>
        <v>0</v>
      </c>
      <c r="V36" s="397">
        <f t="shared" si="12"/>
        <v>0</v>
      </c>
      <c r="X36" s="406"/>
      <c r="Y36" s="407"/>
      <c r="Z36" s="407"/>
      <c r="AA36" s="91"/>
    </row>
    <row r="37" spans="1:22" ht="15.75" thickBot="1">
      <c r="A37" s="335"/>
      <c r="B37" s="25">
        <v>16</v>
      </c>
      <c r="C37" s="26">
        <v>31</v>
      </c>
      <c r="D37" s="13" t="s">
        <v>7</v>
      </c>
      <c r="E37" s="51">
        <f t="shared" si="5"/>
        <v>0</v>
      </c>
      <c r="F37" s="52">
        <f t="shared" si="5"/>
        <v>0</v>
      </c>
      <c r="G37" s="51">
        <f t="shared" si="5"/>
        <v>0</v>
      </c>
      <c r="H37" s="53">
        <f t="shared" si="5"/>
        <v>0</v>
      </c>
      <c r="I37" s="54">
        <f t="shared" si="7"/>
        <v>0</v>
      </c>
      <c r="K37" s="191">
        <f t="shared" si="6"/>
        <v>0</v>
      </c>
      <c r="L37" s="192">
        <f t="shared" si="6"/>
        <v>0</v>
      </c>
      <c r="N37" s="153">
        <f t="shared" si="8"/>
        <v>0</v>
      </c>
      <c r="P37" s="140">
        <f t="shared" si="9"/>
        <v>0</v>
      </c>
      <c r="R37" s="125">
        <f t="shared" si="10"/>
        <v>0</v>
      </c>
      <c r="T37" s="168">
        <f t="shared" si="11"/>
        <v>0</v>
      </c>
      <c r="V37" s="398">
        <f t="shared" si="12"/>
        <v>0</v>
      </c>
    </row>
    <row r="38" spans="1:27" ht="15.75">
      <c r="A38" s="333" t="s">
        <v>31</v>
      </c>
      <c r="B38" s="44">
        <v>1</v>
      </c>
      <c r="C38" s="45">
        <v>15</v>
      </c>
      <c r="D38" s="46" t="s">
        <v>8</v>
      </c>
      <c r="E38" s="47">
        <f t="shared" si="5"/>
        <v>0</v>
      </c>
      <c r="F38" s="48">
        <f t="shared" si="5"/>
        <v>0</v>
      </c>
      <c r="G38" s="47">
        <f t="shared" si="5"/>
        <v>0</v>
      </c>
      <c r="H38" s="49">
        <f t="shared" si="5"/>
        <v>0</v>
      </c>
      <c r="I38" s="50">
        <f t="shared" si="7"/>
        <v>0</v>
      </c>
      <c r="K38" s="195">
        <f t="shared" si="6"/>
        <v>0</v>
      </c>
      <c r="L38" s="196">
        <f t="shared" si="6"/>
        <v>0</v>
      </c>
      <c r="N38" s="154">
        <f t="shared" si="8"/>
        <v>0</v>
      </c>
      <c r="P38" s="141">
        <f t="shared" si="9"/>
        <v>0</v>
      </c>
      <c r="R38" s="126">
        <f t="shared" si="10"/>
        <v>0</v>
      </c>
      <c r="T38" s="169">
        <f>L8/9</f>
        <v>0</v>
      </c>
      <c r="V38" s="396">
        <f>T38+K38+E38+N38</f>
        <v>0</v>
      </c>
      <c r="X38" s="424" t="s">
        <v>99</v>
      </c>
      <c r="Y38" s="425"/>
      <c r="Z38" s="425"/>
      <c r="AA38" s="426"/>
    </row>
    <row r="39" spans="1:27" ht="15.75" thickBot="1">
      <c r="A39" s="334"/>
      <c r="B39" s="14">
        <v>16</v>
      </c>
      <c r="C39" s="4">
        <v>31</v>
      </c>
      <c r="D39" s="11" t="s">
        <v>8</v>
      </c>
      <c r="E39" s="8">
        <f t="shared" si="5"/>
        <v>0</v>
      </c>
      <c r="F39" s="10">
        <f t="shared" si="5"/>
        <v>0</v>
      </c>
      <c r="G39" s="8">
        <f t="shared" si="5"/>
        <v>0</v>
      </c>
      <c r="H39" s="6">
        <f t="shared" si="5"/>
        <v>0</v>
      </c>
      <c r="I39" s="24">
        <f t="shared" si="7"/>
        <v>0</v>
      </c>
      <c r="K39" s="181">
        <f t="shared" si="6"/>
        <v>0</v>
      </c>
      <c r="L39" s="182">
        <f t="shared" si="6"/>
        <v>0</v>
      </c>
      <c r="N39" s="152">
        <f t="shared" si="8"/>
        <v>0</v>
      </c>
      <c r="P39" s="139">
        <f t="shared" si="9"/>
        <v>0</v>
      </c>
      <c r="R39" s="124">
        <f t="shared" si="10"/>
        <v>0</v>
      </c>
      <c r="T39" s="167">
        <f t="shared" si="11"/>
        <v>0</v>
      </c>
      <c r="V39" s="397">
        <f aca="true" t="shared" si="13" ref="V39:V46">V38</f>
        <v>0</v>
      </c>
      <c r="X39" s="408" t="s">
        <v>43</v>
      </c>
      <c r="Y39" s="101" t="s">
        <v>45</v>
      </c>
      <c r="Z39" s="101" t="s">
        <v>44</v>
      </c>
      <c r="AA39" s="409" t="s">
        <v>91</v>
      </c>
    </row>
    <row r="40" spans="1:27" ht="15">
      <c r="A40" s="334"/>
      <c r="B40" s="14">
        <v>1</v>
      </c>
      <c r="C40" s="4">
        <v>15</v>
      </c>
      <c r="D40" s="11" t="s">
        <v>9</v>
      </c>
      <c r="E40" s="8">
        <f t="shared" si="5"/>
        <v>0</v>
      </c>
      <c r="F40" s="10">
        <f t="shared" si="5"/>
        <v>0</v>
      </c>
      <c r="G40" s="8">
        <f t="shared" si="5"/>
        <v>0</v>
      </c>
      <c r="H40" s="6">
        <f t="shared" si="5"/>
        <v>0</v>
      </c>
      <c r="I40" s="24">
        <f t="shared" si="7"/>
        <v>0</v>
      </c>
      <c r="K40" s="181">
        <f t="shared" si="6"/>
        <v>0</v>
      </c>
      <c r="L40" s="182">
        <f t="shared" si="6"/>
        <v>0</v>
      </c>
      <c r="N40" s="152">
        <f t="shared" si="8"/>
        <v>0</v>
      </c>
      <c r="P40" s="139">
        <f t="shared" si="9"/>
        <v>0</v>
      </c>
      <c r="Q40" s="30"/>
      <c r="R40" s="124">
        <f t="shared" si="10"/>
        <v>0</v>
      </c>
      <c r="T40" s="167">
        <f t="shared" si="11"/>
        <v>0</v>
      </c>
      <c r="V40" s="397">
        <f t="shared" si="13"/>
        <v>0</v>
      </c>
      <c r="X40" s="116" t="s">
        <v>42</v>
      </c>
      <c r="Y40" s="117">
        <f>SUM(F38:F46)-Y42-Y41-Y45</f>
        <v>0</v>
      </c>
      <c r="Z40" s="118">
        <f>IF(Y40=0,0,(Y40)/Y46)</f>
        <v>0</v>
      </c>
      <c r="AA40" s="206">
        <f>Z40</f>
        <v>0</v>
      </c>
    </row>
    <row r="41" spans="1:27" ht="15">
      <c r="A41" s="334"/>
      <c r="B41" s="14">
        <v>16</v>
      </c>
      <c r="C41" s="4">
        <v>28</v>
      </c>
      <c r="D41" s="11" t="s">
        <v>9</v>
      </c>
      <c r="E41" s="8">
        <f t="shared" si="5"/>
        <v>0</v>
      </c>
      <c r="F41" s="10">
        <f t="shared" si="5"/>
        <v>0</v>
      </c>
      <c r="G41" s="8">
        <f t="shared" si="5"/>
        <v>0</v>
      </c>
      <c r="H41" s="6">
        <f t="shared" si="5"/>
        <v>0</v>
      </c>
      <c r="I41" s="24">
        <f t="shared" si="7"/>
        <v>0</v>
      </c>
      <c r="K41" s="181">
        <f t="shared" si="6"/>
        <v>0</v>
      </c>
      <c r="L41" s="182">
        <f t="shared" si="6"/>
        <v>0</v>
      </c>
      <c r="N41" s="152">
        <f t="shared" si="8"/>
        <v>0</v>
      </c>
      <c r="P41" s="139">
        <f t="shared" si="9"/>
        <v>0</v>
      </c>
      <c r="Q41" s="30"/>
      <c r="R41" s="124">
        <f t="shared" si="10"/>
        <v>0</v>
      </c>
      <c r="T41" s="167">
        <f t="shared" si="11"/>
        <v>0</v>
      </c>
      <c r="V41" s="397">
        <f t="shared" si="13"/>
        <v>0</v>
      </c>
      <c r="X41" s="93" t="s">
        <v>40</v>
      </c>
      <c r="Y41" s="94">
        <f>SUM(R38:R46)</f>
        <v>0</v>
      </c>
      <c r="Z41" s="95">
        <f>IF(Y41=0,0,Y41/Y46)</f>
        <v>0</v>
      </c>
      <c r="AA41" s="207">
        <f>Z41</f>
        <v>0</v>
      </c>
    </row>
    <row r="42" spans="1:27" ht="15">
      <c r="A42" s="334"/>
      <c r="B42" s="14">
        <v>1</v>
      </c>
      <c r="C42" s="4">
        <v>15</v>
      </c>
      <c r="D42" s="11" t="s">
        <v>10</v>
      </c>
      <c r="E42" s="8">
        <f t="shared" si="5"/>
        <v>0</v>
      </c>
      <c r="F42" s="10">
        <f t="shared" si="5"/>
        <v>0</v>
      </c>
      <c r="G42" s="8">
        <f t="shared" si="5"/>
        <v>0</v>
      </c>
      <c r="H42" s="6">
        <f t="shared" si="5"/>
        <v>0</v>
      </c>
      <c r="I42" s="24">
        <f t="shared" si="7"/>
        <v>0</v>
      </c>
      <c r="K42" s="181">
        <f t="shared" si="6"/>
        <v>0</v>
      </c>
      <c r="L42" s="182">
        <f t="shared" si="6"/>
        <v>0</v>
      </c>
      <c r="N42" s="152">
        <f t="shared" si="8"/>
        <v>0</v>
      </c>
      <c r="P42" s="139">
        <f t="shared" si="9"/>
        <v>0</v>
      </c>
      <c r="Q42" s="30"/>
      <c r="R42" s="124">
        <f t="shared" si="10"/>
        <v>0</v>
      </c>
      <c r="T42" s="167">
        <f t="shared" si="11"/>
        <v>0</v>
      </c>
      <c r="V42" s="397">
        <f t="shared" si="13"/>
        <v>0</v>
      </c>
      <c r="X42" s="96" t="s">
        <v>39</v>
      </c>
      <c r="Y42" s="97">
        <f>SUM(P38:P46)</f>
        <v>0</v>
      </c>
      <c r="Z42" s="98">
        <f>IF(Y42=0,0,Y42/Y46)</f>
        <v>0</v>
      </c>
      <c r="AA42" s="208">
        <f>Z42</f>
        <v>0</v>
      </c>
    </row>
    <row r="43" spans="1:27" ht="15">
      <c r="A43" s="334"/>
      <c r="B43" s="14">
        <v>16</v>
      </c>
      <c r="C43" s="4">
        <v>31</v>
      </c>
      <c r="D43" s="11" t="s">
        <v>10</v>
      </c>
      <c r="E43" s="8">
        <f t="shared" si="5"/>
        <v>0</v>
      </c>
      <c r="F43" s="10">
        <f t="shared" si="5"/>
        <v>0</v>
      </c>
      <c r="G43" s="8">
        <f t="shared" si="5"/>
        <v>0</v>
      </c>
      <c r="H43" s="6">
        <f t="shared" si="5"/>
        <v>0</v>
      </c>
      <c r="I43" s="24">
        <f t="shared" si="7"/>
        <v>0</v>
      </c>
      <c r="K43" s="181">
        <f t="shared" si="6"/>
        <v>0</v>
      </c>
      <c r="L43" s="182">
        <f t="shared" si="6"/>
        <v>0</v>
      </c>
      <c r="N43" s="152">
        <f t="shared" si="8"/>
        <v>0</v>
      </c>
      <c r="P43" s="139">
        <f t="shared" si="9"/>
        <v>0</v>
      </c>
      <c r="Q43" s="30"/>
      <c r="R43" s="124">
        <f t="shared" si="10"/>
        <v>0</v>
      </c>
      <c r="T43" s="167">
        <f t="shared" si="11"/>
        <v>0</v>
      </c>
      <c r="V43" s="397">
        <f t="shared" si="13"/>
        <v>0</v>
      </c>
      <c r="X43" s="108" t="s">
        <v>41</v>
      </c>
      <c r="Y43" s="105">
        <f>SUM(N38:N46)</f>
        <v>0</v>
      </c>
      <c r="Z43" s="109">
        <f>IF(Y43=0,0,Y43/Y46)</f>
        <v>0</v>
      </c>
      <c r="AA43" s="300">
        <f>Z43</f>
        <v>0</v>
      </c>
    </row>
    <row r="44" spans="1:27" ht="15">
      <c r="A44" s="334"/>
      <c r="B44" s="14">
        <v>1</v>
      </c>
      <c r="C44" s="4">
        <v>15</v>
      </c>
      <c r="D44" s="11" t="s">
        <v>11</v>
      </c>
      <c r="E44" s="8">
        <f aca="true" t="shared" si="14" ref="E44:H49">E43</f>
        <v>0</v>
      </c>
      <c r="F44" s="10">
        <f t="shared" si="14"/>
        <v>0</v>
      </c>
      <c r="G44" s="8">
        <f t="shared" si="14"/>
        <v>0</v>
      </c>
      <c r="H44" s="6">
        <f t="shared" si="14"/>
        <v>0</v>
      </c>
      <c r="I44" s="24">
        <f t="shared" si="7"/>
        <v>0</v>
      </c>
      <c r="K44" s="181">
        <f aca="true" t="shared" si="15" ref="K44:L49">K43</f>
        <v>0</v>
      </c>
      <c r="L44" s="182">
        <f t="shared" si="15"/>
        <v>0</v>
      </c>
      <c r="N44" s="152">
        <f t="shared" si="8"/>
        <v>0</v>
      </c>
      <c r="P44" s="139">
        <f t="shared" si="9"/>
        <v>0</v>
      </c>
      <c r="Q44" s="30"/>
      <c r="R44" s="124">
        <f t="shared" si="10"/>
        <v>0</v>
      </c>
      <c r="T44" s="167">
        <f t="shared" si="11"/>
        <v>0</v>
      </c>
      <c r="V44" s="397">
        <f t="shared" si="13"/>
        <v>0</v>
      </c>
      <c r="X44" s="108" t="s">
        <v>79</v>
      </c>
      <c r="Y44" s="105">
        <f>SUM(K38:K46)</f>
        <v>0</v>
      </c>
      <c r="Z44" s="106">
        <f>IF(Y44=0,0,Y44/Y46)</f>
        <v>0</v>
      </c>
      <c r="AA44" s="372">
        <f>Z45+Z44</f>
        <v>0</v>
      </c>
    </row>
    <row r="45" spans="1:27" ht="15">
      <c r="A45" s="334"/>
      <c r="B45" s="14">
        <v>16</v>
      </c>
      <c r="C45" s="4">
        <v>30</v>
      </c>
      <c r="D45" s="11" t="s">
        <v>11</v>
      </c>
      <c r="E45" s="8">
        <f t="shared" si="14"/>
        <v>0</v>
      </c>
      <c r="F45" s="10">
        <f t="shared" si="14"/>
        <v>0</v>
      </c>
      <c r="G45" s="8">
        <f t="shared" si="14"/>
        <v>0</v>
      </c>
      <c r="H45" s="6">
        <f t="shared" si="14"/>
        <v>0</v>
      </c>
      <c r="I45" s="24">
        <f t="shared" si="7"/>
        <v>0</v>
      </c>
      <c r="K45" s="181">
        <f t="shared" si="15"/>
        <v>0</v>
      </c>
      <c r="L45" s="182">
        <f t="shared" si="15"/>
        <v>0</v>
      </c>
      <c r="N45" s="152">
        <f t="shared" si="8"/>
        <v>0</v>
      </c>
      <c r="P45" s="139">
        <f t="shared" si="9"/>
        <v>0</v>
      </c>
      <c r="Q45" s="30"/>
      <c r="R45" s="124">
        <f t="shared" si="10"/>
        <v>0</v>
      </c>
      <c r="T45" s="167">
        <f t="shared" si="11"/>
        <v>0</v>
      </c>
      <c r="V45" s="397">
        <f t="shared" si="13"/>
        <v>0</v>
      </c>
      <c r="X45" s="199" t="s">
        <v>78</v>
      </c>
      <c r="Y45" s="105">
        <f>SUM(L38:L46)</f>
        <v>0</v>
      </c>
      <c r="Z45" s="107">
        <f>IF(Y45=0,0,Y45/Y46)</f>
        <v>0</v>
      </c>
      <c r="AA45" s="372"/>
    </row>
    <row r="46" spans="1:27" ht="15.75" thickBot="1">
      <c r="A46" s="335"/>
      <c r="B46" s="25">
        <v>1</v>
      </c>
      <c r="C46" s="26">
        <v>15</v>
      </c>
      <c r="D46" s="13" t="s">
        <v>12</v>
      </c>
      <c r="E46" s="51">
        <f t="shared" si="14"/>
        <v>0</v>
      </c>
      <c r="F46" s="52">
        <f t="shared" si="14"/>
        <v>0</v>
      </c>
      <c r="G46" s="51">
        <f t="shared" si="14"/>
        <v>0</v>
      </c>
      <c r="H46" s="53">
        <f t="shared" si="14"/>
        <v>0</v>
      </c>
      <c r="I46" s="54">
        <f t="shared" si="7"/>
        <v>0</v>
      </c>
      <c r="K46" s="191">
        <f t="shared" si="15"/>
        <v>0</v>
      </c>
      <c r="L46" s="192">
        <f t="shared" si="15"/>
        <v>0</v>
      </c>
      <c r="N46" s="153">
        <f t="shared" si="8"/>
        <v>0</v>
      </c>
      <c r="P46" s="140">
        <f t="shared" si="9"/>
        <v>0</v>
      </c>
      <c r="Q46" s="30"/>
      <c r="R46" s="125">
        <f t="shared" si="10"/>
        <v>0</v>
      </c>
      <c r="T46" s="168">
        <f t="shared" si="11"/>
        <v>0</v>
      </c>
      <c r="V46" s="398">
        <f t="shared" si="13"/>
        <v>0</v>
      </c>
      <c r="X46" s="112" t="s">
        <v>38</v>
      </c>
      <c r="Y46" s="209">
        <f>SUM(Y40:Y45)</f>
        <v>0</v>
      </c>
      <c r="Z46" s="210">
        <f>SUM(Z40:Z45)</f>
        <v>0</v>
      </c>
      <c r="AA46" s="211">
        <f>SUM(AA40:AA45)</f>
        <v>0</v>
      </c>
    </row>
    <row r="47" spans="1:27" ht="15">
      <c r="A47" s="34"/>
      <c r="B47" s="44">
        <v>16</v>
      </c>
      <c r="C47" s="45">
        <v>31</v>
      </c>
      <c r="D47" s="46" t="s">
        <v>12</v>
      </c>
      <c r="E47" s="47">
        <f t="shared" si="14"/>
        <v>0</v>
      </c>
      <c r="F47" s="57"/>
      <c r="G47" s="58"/>
      <c r="H47" s="59"/>
      <c r="I47" s="57"/>
      <c r="K47" s="187">
        <f>K28</f>
        <v>0</v>
      </c>
      <c r="L47" s="188"/>
      <c r="N47" s="155"/>
      <c r="P47" s="142"/>
      <c r="Q47" s="30"/>
      <c r="R47" s="127"/>
      <c r="T47" s="170"/>
      <c r="V47" s="394">
        <f aca="true" t="shared" si="16" ref="V47:V49">T47+K47+E47</f>
        <v>0</v>
      </c>
      <c r="X47" s="237" t="s">
        <v>49</v>
      </c>
      <c r="Y47" s="177">
        <f>SUM(T38:T46)</f>
        <v>0</v>
      </c>
      <c r="Z47" s="89"/>
      <c r="AA47" s="403" t="s">
        <v>51</v>
      </c>
    </row>
    <row r="48" spans="1:27" ht="15.75" thickBot="1">
      <c r="A48" s="35" t="s">
        <v>33</v>
      </c>
      <c r="B48" s="14">
        <v>1</v>
      </c>
      <c r="C48" s="4">
        <v>15</v>
      </c>
      <c r="D48" s="11" t="s">
        <v>13</v>
      </c>
      <c r="E48" s="8">
        <f t="shared" si="14"/>
        <v>0</v>
      </c>
      <c r="F48" s="9"/>
      <c r="G48" s="23"/>
      <c r="H48" s="7"/>
      <c r="I48" s="9"/>
      <c r="K48" s="179">
        <f t="shared" si="15"/>
        <v>0</v>
      </c>
      <c r="L48" s="180"/>
      <c r="N48" s="149"/>
      <c r="P48" s="136"/>
      <c r="Q48" s="30"/>
      <c r="R48" s="121"/>
      <c r="T48" s="164"/>
      <c r="V48" s="395">
        <f t="shared" si="16"/>
        <v>0</v>
      </c>
      <c r="X48" s="113" t="s">
        <v>37</v>
      </c>
      <c r="Y48" s="90">
        <f>Y47+Y46</f>
        <v>0</v>
      </c>
      <c r="Z48" s="91"/>
      <c r="AA48" s="404" t="s">
        <v>157</v>
      </c>
    </row>
    <row r="49" spans="1:27" ht="15.75" thickBot="1">
      <c r="A49" s="36"/>
      <c r="B49" s="25">
        <v>16</v>
      </c>
      <c r="C49" s="26">
        <v>30</v>
      </c>
      <c r="D49" s="13" t="s">
        <v>13</v>
      </c>
      <c r="E49" s="51">
        <f t="shared" si="14"/>
        <v>0</v>
      </c>
      <c r="F49" s="60"/>
      <c r="G49" s="61"/>
      <c r="H49" s="62"/>
      <c r="I49" s="60"/>
      <c r="K49" s="384">
        <f t="shared" si="15"/>
        <v>0</v>
      </c>
      <c r="L49" s="385"/>
      <c r="N49" s="156"/>
      <c r="P49" s="143"/>
      <c r="Q49" s="30"/>
      <c r="R49" s="128"/>
      <c r="T49" s="171"/>
      <c r="V49" s="399">
        <f t="shared" si="16"/>
        <v>0</v>
      </c>
      <c r="X49" s="405" t="s">
        <v>105</v>
      </c>
      <c r="Y49" s="31"/>
      <c r="Z49" s="31"/>
      <c r="AA49" s="89"/>
    </row>
    <row r="50" spans="1:27" ht="15">
      <c r="A50" s="66"/>
      <c r="B50" s="63"/>
      <c r="C50" s="56"/>
      <c r="D50" s="18"/>
      <c r="E50" s="55"/>
      <c r="F50" s="18"/>
      <c r="G50" s="55"/>
      <c r="H50" s="56"/>
      <c r="I50" s="18"/>
      <c r="K50" s="382"/>
      <c r="L50" s="383"/>
      <c r="N50" s="157"/>
      <c r="P50" s="144"/>
      <c r="Q50" s="30"/>
      <c r="R50" s="129"/>
      <c r="T50" s="172"/>
      <c r="V50" s="400"/>
      <c r="X50" s="405"/>
      <c r="Y50" s="31"/>
      <c r="Z50" s="31"/>
      <c r="AA50" s="89"/>
    </row>
    <row r="51" spans="1:27" ht="15">
      <c r="A51" s="67" t="s">
        <v>17</v>
      </c>
      <c r="B51" s="64"/>
      <c r="C51" s="5"/>
      <c r="D51" s="11" t="s">
        <v>17</v>
      </c>
      <c r="E51" s="8">
        <f>SUM(E26:E49)</f>
        <v>0</v>
      </c>
      <c r="F51" s="10">
        <f aca="true" t="shared" si="17" ref="F51:I51">SUM(F26:F49)</f>
        <v>0</v>
      </c>
      <c r="G51" s="8">
        <f t="shared" si="17"/>
        <v>0</v>
      </c>
      <c r="H51" s="6">
        <f t="shared" si="17"/>
        <v>0</v>
      </c>
      <c r="I51" s="10">
        <f t="shared" si="17"/>
        <v>0</v>
      </c>
      <c r="K51" s="183">
        <f>SUM(K26:K49)</f>
        <v>0</v>
      </c>
      <c r="L51" s="184">
        <f>SUM(L26:L49)</f>
        <v>0</v>
      </c>
      <c r="N51" s="158">
        <f>SUM(N26:N49)</f>
        <v>0</v>
      </c>
      <c r="P51" s="145">
        <f>SUM(P26:P49)</f>
        <v>0</v>
      </c>
      <c r="Q51" s="30"/>
      <c r="R51" s="130">
        <f>SUM(R26:R49)</f>
        <v>0</v>
      </c>
      <c r="T51" s="173">
        <f>SUM(T26:T49)</f>
        <v>0</v>
      </c>
      <c r="V51" s="397">
        <f>SUM(V26:V49)</f>
        <v>0</v>
      </c>
      <c r="X51" s="410"/>
      <c r="Y51" s="31"/>
      <c r="Z51" s="31"/>
      <c r="AA51" s="89"/>
    </row>
    <row r="52" spans="1:27" ht="15.75" thickBot="1">
      <c r="A52" s="72"/>
      <c r="B52" s="65"/>
      <c r="C52" s="15"/>
      <c r="D52" s="13"/>
      <c r="E52" s="12"/>
      <c r="F52" s="13"/>
      <c r="G52" s="12" t="s">
        <v>22</v>
      </c>
      <c r="H52" s="15"/>
      <c r="I52" s="13"/>
      <c r="K52" s="185"/>
      <c r="L52" s="186"/>
      <c r="M52" s="74"/>
      <c r="N52" s="159"/>
      <c r="P52" s="146"/>
      <c r="Q52" s="33"/>
      <c r="R52" s="131"/>
      <c r="S52" s="74"/>
      <c r="T52" s="174"/>
      <c r="V52" s="401"/>
      <c r="X52" s="406"/>
      <c r="Y52" s="407"/>
      <c r="Z52" s="407"/>
      <c r="AA52" s="91"/>
    </row>
    <row r="53" spans="1:27" ht="15">
      <c r="A53" s="68">
        <f>F53+K53+N53+T53</f>
        <v>0</v>
      </c>
      <c r="D53" s="2" t="s">
        <v>30</v>
      </c>
      <c r="F53" s="3">
        <f>SUM(F29:F37)</f>
        <v>0</v>
      </c>
      <c r="G53" s="3">
        <f aca="true" t="shared" si="18" ref="G53:H53">SUM(G29:G37)</f>
        <v>0</v>
      </c>
      <c r="H53" s="3">
        <f t="shared" si="18"/>
        <v>0</v>
      </c>
      <c r="K53" s="160">
        <f>SUM(K29:K37)</f>
        <v>0</v>
      </c>
      <c r="L53" s="160">
        <f>SUM(L29:L37)</f>
        <v>0</v>
      </c>
      <c r="N53" s="160">
        <f>SUM(N29:N37)</f>
        <v>0</v>
      </c>
      <c r="P53" s="99">
        <f>SUM(P29:P37)</f>
        <v>0</v>
      </c>
      <c r="R53" s="132">
        <f>SUM(R29:R37)</f>
        <v>0</v>
      </c>
      <c r="T53" s="175">
        <f>SUM(T29:T37)</f>
        <v>0</v>
      </c>
      <c r="V53" s="79">
        <f>SUM(V29:V37)</f>
        <v>0</v>
      </c>
      <c r="X53" s="414" t="s">
        <v>52</v>
      </c>
      <c r="Y53" s="415">
        <f>SUM(K26:K28,K47:K49)</f>
        <v>0</v>
      </c>
      <c r="Z53" s="416">
        <f>IF(Y53=0,0,Y53/(Y54+Y53))</f>
        <v>0</v>
      </c>
      <c r="AA53" s="411" t="s">
        <v>33</v>
      </c>
    </row>
    <row r="54" spans="1:27" ht="15">
      <c r="A54" s="70">
        <f>F54+K54+N54+T54</f>
        <v>0</v>
      </c>
      <c r="D54" s="2" t="s">
        <v>31</v>
      </c>
      <c r="F54" s="3">
        <f>SUM(F38:F46)</f>
        <v>0</v>
      </c>
      <c r="G54" s="3">
        <f aca="true" t="shared" si="19" ref="G54:H54">SUM(G38:G46)</f>
        <v>0</v>
      </c>
      <c r="H54" s="3">
        <f t="shared" si="19"/>
        <v>0</v>
      </c>
      <c r="K54" s="160">
        <f>SUM(K38:K46)</f>
        <v>0</v>
      </c>
      <c r="L54" s="160">
        <f>SUM(L38:L46)</f>
        <v>0</v>
      </c>
      <c r="N54" s="160">
        <f>SUM(N38:N46)</f>
        <v>0</v>
      </c>
      <c r="P54" s="99">
        <f>SUM(P38:P46)</f>
        <v>0</v>
      </c>
      <c r="R54" s="132">
        <f>SUM(R38:R46)</f>
        <v>0</v>
      </c>
      <c r="T54" s="175">
        <f>SUM(T38:T46)</f>
        <v>0</v>
      </c>
      <c r="V54" s="79">
        <f>SUM(V38:V46)</f>
        <v>0</v>
      </c>
      <c r="X54" s="417" t="s">
        <v>154</v>
      </c>
      <c r="Y54" s="418">
        <f>I56</f>
        <v>0</v>
      </c>
      <c r="Z54" s="419">
        <f>1-Z53</f>
        <v>1</v>
      </c>
      <c r="AA54" s="89"/>
    </row>
    <row r="55" spans="1:27" ht="15.75" thickBot="1">
      <c r="A55" s="68">
        <f>K55</f>
        <v>0</v>
      </c>
      <c r="B55" s="373" t="s">
        <v>19</v>
      </c>
      <c r="C55" s="373"/>
      <c r="D55" s="373"/>
      <c r="E55" s="373"/>
      <c r="F55" s="373"/>
      <c r="G55" s="373"/>
      <c r="H55" s="373"/>
      <c r="I55" s="212">
        <f>E11/3</f>
        <v>0</v>
      </c>
      <c r="K55" s="161">
        <f>SUM(K26:K28)+SUM(K47:K49)</f>
        <v>0</v>
      </c>
      <c r="L55" s="161">
        <f>SUM(L26:L28)+SUM(L47:L49)</f>
        <v>0</v>
      </c>
      <c r="N55" s="161">
        <f aca="true" t="shared" si="20" ref="N55">SUM(N26:N28)+SUM(N47:N49)</f>
        <v>0</v>
      </c>
      <c r="P55" s="147">
        <f aca="true" t="shared" si="21" ref="P55">SUM(P26:P28)+SUM(P47:P49)</f>
        <v>0</v>
      </c>
      <c r="R55" s="133">
        <f aca="true" t="shared" si="22" ref="R55">SUM(R26:R28)+SUM(R47:R49)</f>
        <v>0</v>
      </c>
      <c r="T55" s="176">
        <f aca="true" t="shared" si="23" ref="T55">SUM(T26:T28)+SUM(T47:T49)</f>
        <v>0</v>
      </c>
      <c r="V55" s="402">
        <f aca="true" t="shared" si="24" ref="V55">SUM(V26:V28)+SUM(V47:V49)</f>
        <v>0</v>
      </c>
      <c r="X55" s="412" t="s">
        <v>153</v>
      </c>
      <c r="Y55" s="413">
        <f>Y56+Y54</f>
        <v>0</v>
      </c>
      <c r="Z55" s="420"/>
      <c r="AA55" s="91"/>
    </row>
    <row r="56" spans="1:25" ht="15.75" thickBot="1">
      <c r="A56" s="69">
        <f>A54+A53+A55</f>
        <v>0</v>
      </c>
      <c r="B56" s="71" t="s">
        <v>53</v>
      </c>
      <c r="F56" s="274"/>
      <c r="G56" s="274"/>
      <c r="H56" s="77" t="s">
        <v>100</v>
      </c>
      <c r="I56" s="212">
        <f>I55-F10</f>
        <v>0</v>
      </c>
      <c r="K56" s="160">
        <f>SUM(K53:K55)</f>
        <v>0</v>
      </c>
      <c r="L56" s="160">
        <f>SUM(L53:L55)</f>
        <v>0</v>
      </c>
      <c r="N56" s="160">
        <f aca="true" t="shared" si="25" ref="N56">SUM(N53:N55)</f>
        <v>0</v>
      </c>
      <c r="P56" s="99">
        <f aca="true" t="shared" si="26" ref="P56">SUM(P53:P55)</f>
        <v>0</v>
      </c>
      <c r="R56" s="132">
        <f aca="true" t="shared" si="27" ref="R56">SUM(R53:R55)</f>
        <v>0</v>
      </c>
      <c r="T56" s="175">
        <f aca="true" t="shared" si="28" ref="T56">SUM(T53:T55)</f>
        <v>0</v>
      </c>
      <c r="V56" s="79">
        <f aca="true" t="shared" si="29" ref="V56">SUM(V53:V55)</f>
        <v>0</v>
      </c>
      <c r="X56" s="387" t="s">
        <v>106</v>
      </c>
      <c r="Y56" s="386">
        <f>Y53+Y48+Y33</f>
        <v>0</v>
      </c>
    </row>
  </sheetData>
  <mergeCells count="57">
    <mergeCell ref="A38:A46"/>
    <mergeCell ref="AA44:AA45"/>
    <mergeCell ref="B55:H55"/>
    <mergeCell ref="X20:AA21"/>
    <mergeCell ref="AA29:AA30"/>
    <mergeCell ref="X38:AA38"/>
    <mergeCell ref="X23:AA23"/>
    <mergeCell ref="R22:R25"/>
    <mergeCell ref="T22:T25"/>
    <mergeCell ref="V22:V25"/>
    <mergeCell ref="A29:A37"/>
    <mergeCell ref="L24:L25"/>
    <mergeCell ref="A7:E7"/>
    <mergeCell ref="A22:A25"/>
    <mergeCell ref="B22:D25"/>
    <mergeCell ref="E22:E25"/>
    <mergeCell ref="F22:F25"/>
    <mergeCell ref="G22:G25"/>
    <mergeCell ref="H22:H25"/>
    <mergeCell ref="I22:I25"/>
    <mergeCell ref="K22:L23"/>
    <mergeCell ref="B1:I1"/>
    <mergeCell ref="B2:I2"/>
    <mergeCell ref="B3:I3"/>
    <mergeCell ref="B5:I5"/>
    <mergeCell ref="K24:K25"/>
    <mergeCell ref="D13:E13"/>
    <mergeCell ref="I11:L11"/>
    <mergeCell ref="K5:V5"/>
    <mergeCell ref="T14:V14"/>
    <mergeCell ref="T15:V15"/>
    <mergeCell ref="R9:S9"/>
    <mergeCell ref="R10:S10"/>
    <mergeCell ref="R11:S11"/>
    <mergeCell ref="R12:S12"/>
    <mergeCell ref="R13:S13"/>
    <mergeCell ref="R14:S14"/>
    <mergeCell ref="R15:S15"/>
    <mergeCell ref="K21:L21"/>
    <mergeCell ref="Y1:AA1"/>
    <mergeCell ref="Y2:AA2"/>
    <mergeCell ref="K20:R20"/>
    <mergeCell ref="T8:V8"/>
    <mergeCell ref="T9:V9"/>
    <mergeCell ref="T10:V10"/>
    <mergeCell ref="T11:V11"/>
    <mergeCell ref="T12:V12"/>
    <mergeCell ref="T13:V13"/>
    <mergeCell ref="T16:V16"/>
    <mergeCell ref="T17:V17"/>
    <mergeCell ref="N22:N25"/>
    <mergeCell ref="P22:P25"/>
    <mergeCell ref="R16:S16"/>
    <mergeCell ref="R17:S17"/>
    <mergeCell ref="K1:V2"/>
    <mergeCell ref="Y11:AA11"/>
    <mergeCell ref="Y6:AA6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zoomScale="90" zoomScaleNormal="90" workbookViewId="0" topLeftCell="A1">
      <selection activeCell="P20" sqref="P20"/>
    </sheetView>
  </sheetViews>
  <sheetFormatPr defaultColWidth="9.140625" defaultRowHeight="15"/>
  <cols>
    <col min="1" max="1" width="13.140625" style="76" customWidth="1"/>
    <col min="2" max="3" width="4.7109375" style="1" customWidth="1"/>
    <col min="4" max="4" width="12.8515625" style="1" customWidth="1"/>
    <col min="5" max="5" width="12.42187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3.710937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4.8515625" style="0" customWidth="1"/>
    <col min="24" max="24" width="38.7109375" style="0" customWidth="1"/>
    <col min="25" max="25" width="14.140625" style="0" customWidth="1"/>
    <col min="26" max="26" width="13.57421875" style="0" customWidth="1"/>
    <col min="27" max="27" width="9.71093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10" t="s">
        <v>118</v>
      </c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ht="33" customHeight="1"/>
    <row r="5" spans="2:24" ht="18.75">
      <c r="B5" s="378" t="s">
        <v>127</v>
      </c>
      <c r="C5" s="378"/>
      <c r="D5" s="378"/>
      <c r="E5" s="378"/>
      <c r="F5" s="378"/>
      <c r="G5" s="378"/>
      <c r="H5" s="378"/>
      <c r="I5" s="378"/>
      <c r="K5" s="378" t="s">
        <v>135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X5" s="273" t="s">
        <v>128</v>
      </c>
    </row>
    <row r="7" spans="1:27" ht="18.7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0</v>
      </c>
      <c r="M7" s="178" t="s">
        <v>132</v>
      </c>
      <c r="T7" s="377" t="s">
        <v>74</v>
      </c>
      <c r="U7" s="377"/>
      <c r="V7" s="377"/>
      <c r="X7" s="374" t="s">
        <v>103</v>
      </c>
      <c r="Y7" s="292" t="s">
        <v>121</v>
      </c>
      <c r="Z7" s="292" t="s">
        <v>122</v>
      </c>
      <c r="AA7" s="374" t="s">
        <v>124</v>
      </c>
    </row>
    <row r="8" spans="1:27" ht="15">
      <c r="A8" s="103" t="s">
        <v>16</v>
      </c>
      <c r="B8" s="102"/>
      <c r="C8" s="102"/>
      <c r="D8" s="102"/>
      <c r="E8" s="200">
        <v>0</v>
      </c>
      <c r="F8" s="84">
        <v>0</v>
      </c>
      <c r="G8" s="82">
        <f aca="true" t="shared" si="0" ref="G8:G9">F8+E8</f>
        <v>0</v>
      </c>
      <c r="K8" s="236" t="s">
        <v>69</v>
      </c>
      <c r="L8" s="203">
        <v>0</v>
      </c>
      <c r="M8" s="178" t="s">
        <v>133</v>
      </c>
      <c r="U8" s="2" t="s">
        <v>61</v>
      </c>
      <c r="V8" s="228"/>
      <c r="X8" s="375"/>
      <c r="Y8" s="293" t="s">
        <v>120</v>
      </c>
      <c r="Z8" s="293" t="s">
        <v>123</v>
      </c>
      <c r="AA8" s="375"/>
    </row>
    <row r="9" spans="1:27" ht="15">
      <c r="A9" s="111" t="s">
        <v>47</v>
      </c>
      <c r="B9" s="104"/>
      <c r="C9" s="104"/>
      <c r="D9" s="104"/>
      <c r="E9" s="201">
        <v>0</v>
      </c>
      <c r="F9" s="110">
        <v>0</v>
      </c>
      <c r="G9" s="82">
        <f t="shared" si="0"/>
        <v>0</v>
      </c>
      <c r="K9" s="86" t="s">
        <v>134</v>
      </c>
      <c r="L9" s="27">
        <f>SUM(L7:L8)+G11</f>
        <v>0</v>
      </c>
      <c r="M9" s="78"/>
      <c r="U9" s="234" t="s">
        <v>66</v>
      </c>
      <c r="V9" s="88"/>
      <c r="W9">
        <v>1</v>
      </c>
      <c r="X9" s="294"/>
      <c r="Y9" s="294"/>
      <c r="Z9" s="294"/>
      <c r="AA9" s="294"/>
    </row>
    <row r="10" spans="1:27" ht="15">
      <c r="A10" s="111" t="s">
        <v>15</v>
      </c>
      <c r="B10" s="104"/>
      <c r="C10" s="104"/>
      <c r="D10" s="104"/>
      <c r="E10" s="238">
        <f>9/12*G10</f>
        <v>0</v>
      </c>
      <c r="F10" s="239">
        <f>3/12*G10</f>
        <v>0</v>
      </c>
      <c r="G10" s="204">
        <v>0</v>
      </c>
      <c r="U10" s="2" t="s">
        <v>129</v>
      </c>
      <c r="V10" s="227"/>
      <c r="W10">
        <v>2</v>
      </c>
      <c r="X10" s="294"/>
      <c r="Y10" s="294"/>
      <c r="Z10" s="294"/>
      <c r="AA10" s="294"/>
    </row>
    <row r="11" spans="1:27" ht="15">
      <c r="A11" s="80"/>
      <c r="B11" s="28"/>
      <c r="C11" s="28"/>
      <c r="D11" s="81" t="s">
        <v>26</v>
      </c>
      <c r="E11" s="100">
        <f>SUM(E8:E10)</f>
        <v>0</v>
      </c>
      <c r="F11" s="85">
        <f>SUM(F8:F10)</f>
        <v>0</v>
      </c>
      <c r="G11" s="83">
        <f>SUM(G8:G10)</f>
        <v>0</v>
      </c>
      <c r="I11" s="320" t="s">
        <v>126</v>
      </c>
      <c r="J11" s="321"/>
      <c r="K11" s="321"/>
      <c r="L11" s="322"/>
      <c r="U11" s="2" t="s">
        <v>131</v>
      </c>
      <c r="V11" s="275"/>
      <c r="W11">
        <v>3</v>
      </c>
      <c r="X11" s="294"/>
      <c r="Y11" s="294"/>
      <c r="Z11" s="294"/>
      <c r="AA11" s="294"/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W12">
        <v>4</v>
      </c>
      <c r="X12" s="294"/>
      <c r="Y12" s="294"/>
      <c r="Z12" s="294"/>
      <c r="AA12" s="294"/>
    </row>
    <row r="13" spans="1:27" ht="15" customHeight="1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T13" s="377" t="s">
        <v>75</v>
      </c>
      <c r="U13" s="377"/>
      <c r="V13" s="377"/>
      <c r="W13">
        <v>5</v>
      </c>
      <c r="X13" s="294"/>
      <c r="Y13" s="294"/>
      <c r="Z13" s="294"/>
      <c r="AA13" s="294"/>
    </row>
    <row r="14" spans="1:27" ht="15">
      <c r="A14" s="248"/>
      <c r="B14" s="253"/>
      <c r="C14" s="253"/>
      <c r="D14" s="33" t="s">
        <v>58</v>
      </c>
      <c r="E14" s="33" t="s">
        <v>59</v>
      </c>
      <c r="F14" s="25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U14" s="235" t="s">
        <v>67</v>
      </c>
      <c r="V14" s="241" t="s">
        <v>65</v>
      </c>
      <c r="W14">
        <v>6</v>
      </c>
      <c r="X14" s="294"/>
      <c r="Y14" s="294"/>
      <c r="Z14" s="294"/>
      <c r="AA14" s="294"/>
    </row>
    <row r="15" spans="1:27" ht="15">
      <c r="A15" s="214" t="s">
        <v>86</v>
      </c>
      <c r="B15" s="215"/>
      <c r="C15" s="216" t="s">
        <v>81</v>
      </c>
      <c r="D15" s="217">
        <f>F15/0.22*3</f>
        <v>0</v>
      </c>
      <c r="E15" s="217">
        <f>F15/0.25*3</f>
        <v>0</v>
      </c>
      <c r="F15" s="258">
        <v>0</v>
      </c>
      <c r="G15" s="263">
        <f>F15*(E8+E9+E10)</f>
        <v>0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U15" s="231" t="s">
        <v>107</v>
      </c>
      <c r="V15" s="232" t="s">
        <v>76</v>
      </c>
      <c r="W15">
        <v>7</v>
      </c>
      <c r="X15" s="294"/>
      <c r="Y15" s="294"/>
      <c r="Z15" s="294"/>
      <c r="AA15" s="294"/>
    </row>
    <row r="16" spans="1:27" ht="15">
      <c r="A16" s="218" t="s">
        <v>87</v>
      </c>
      <c r="B16" s="219"/>
      <c r="C16" s="220" t="s">
        <v>81</v>
      </c>
      <c r="D16" s="221">
        <f>F16/0.22*3</f>
        <v>0</v>
      </c>
      <c r="E16" s="221">
        <f>F16/0.25*3</f>
        <v>0</v>
      </c>
      <c r="F16" s="259">
        <v>0</v>
      </c>
      <c r="G16" s="264">
        <f>F16*(E8+E9+E10)</f>
        <v>0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U16" s="230" t="s">
        <v>108</v>
      </c>
      <c r="V16" s="233" t="s">
        <v>64</v>
      </c>
      <c r="W16">
        <v>8</v>
      </c>
      <c r="X16" s="294"/>
      <c r="Y16" s="294"/>
      <c r="Z16" s="294"/>
      <c r="AA16" s="294"/>
    </row>
    <row r="17" spans="1:27" ht="15">
      <c r="A17" s="222" t="s">
        <v>88</v>
      </c>
      <c r="B17" s="223"/>
      <c r="C17" s="224" t="s">
        <v>81</v>
      </c>
      <c r="D17" s="205">
        <f>IF(F17=0,0,F17/0.44*6)</f>
        <v>0</v>
      </c>
      <c r="E17" s="296">
        <f>F17/0.25*3</f>
        <v>0</v>
      </c>
      <c r="F17" s="297">
        <v>0</v>
      </c>
      <c r="G17" s="298">
        <f>F17*(E8+E9)</f>
        <v>0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U17" s="229" t="s">
        <v>109</v>
      </c>
      <c r="V17" s="134" t="s">
        <v>63</v>
      </c>
      <c r="W17">
        <v>9</v>
      </c>
      <c r="X17" s="294"/>
      <c r="Y17" s="294"/>
      <c r="Z17" s="294"/>
      <c r="AA17" s="294"/>
    </row>
    <row r="18" spans="1:27" ht="15" customHeight="1">
      <c r="A18" s="80"/>
      <c r="B18" s="28"/>
      <c r="C18" s="225" t="s">
        <v>83</v>
      </c>
      <c r="D18" s="226">
        <f>SUM(D15:D17)</f>
        <v>0</v>
      </c>
      <c r="E18" s="226">
        <f>SUM(E15:E17)</f>
        <v>0</v>
      </c>
      <c r="F18" s="295">
        <f>SUM(F15:F17)</f>
        <v>0</v>
      </c>
      <c r="G18" s="299">
        <f>SUM(G15:G17)</f>
        <v>0</v>
      </c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  <c r="U18" s="115" t="s">
        <v>110</v>
      </c>
      <c r="V18" s="114" t="s">
        <v>62</v>
      </c>
      <c r="W18">
        <v>10</v>
      </c>
      <c r="X18" s="294"/>
      <c r="Y18" s="294"/>
      <c r="Z18" s="294"/>
      <c r="AA18" s="294"/>
    </row>
    <row r="19" spans="1:24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  <c r="U19" s="236" t="s">
        <v>152</v>
      </c>
      <c r="V19" s="162" t="s">
        <v>68</v>
      </c>
      <c r="X19" s="1" t="s">
        <v>130</v>
      </c>
    </row>
    <row r="20" spans="1:24" ht="15" customHeight="1">
      <c r="A20" s="253"/>
      <c r="B20" s="253"/>
      <c r="C20" s="256"/>
      <c r="D20" s="257"/>
      <c r="E20" s="257"/>
      <c r="F20" s="253"/>
      <c r="G20" s="31"/>
      <c r="H20" s="271"/>
      <c r="I20" s="249"/>
      <c r="J20" s="243"/>
      <c r="K20" s="249"/>
      <c r="L20" s="249"/>
      <c r="U20" s="236"/>
      <c r="V20" s="162"/>
      <c r="X20" s="1" t="s">
        <v>125</v>
      </c>
    </row>
    <row r="21" spans="1:27" ht="33" customHeight="1">
      <c r="A21" s="253"/>
      <c r="B21" s="253"/>
      <c r="C21" s="256"/>
      <c r="D21" s="257"/>
      <c r="E21" s="257"/>
      <c r="F21" s="253"/>
      <c r="G21" s="31"/>
      <c r="H21" s="271"/>
      <c r="I21" s="249"/>
      <c r="J21" s="243"/>
      <c r="K21" s="249"/>
      <c r="L21" s="249"/>
      <c r="U21" s="236"/>
      <c r="V21" s="162"/>
      <c r="Z21" s="236"/>
      <c r="AA21" s="162"/>
    </row>
    <row r="22" spans="1:12" ht="15" customHeight="1">
      <c r="A22" s="253"/>
      <c r="B22" s="253"/>
      <c r="C22" s="256"/>
      <c r="D22" s="257"/>
      <c r="E22" s="257"/>
      <c r="F22" s="253"/>
      <c r="G22" s="31"/>
      <c r="H22" s="271"/>
      <c r="I22" s="249"/>
      <c r="J22" s="243"/>
      <c r="K22" s="249"/>
      <c r="L22" s="249"/>
    </row>
    <row r="23" spans="7:27" ht="15.75" customHeight="1">
      <c r="G23"/>
      <c r="H23"/>
      <c r="I23"/>
      <c r="K23" s="314" t="s">
        <v>113</v>
      </c>
      <c r="L23" s="314"/>
      <c r="M23" s="314"/>
      <c r="N23" s="314"/>
      <c r="O23" s="314"/>
      <c r="P23" s="314"/>
      <c r="Q23" s="314"/>
      <c r="R23" s="314"/>
      <c r="T23" s="162" t="s">
        <v>92</v>
      </c>
      <c r="U23" s="1"/>
      <c r="V23" s="390" t="s">
        <v>155</v>
      </c>
      <c r="X23" s="376" t="s">
        <v>97</v>
      </c>
      <c r="Y23" s="376"/>
      <c r="Z23" s="376"/>
      <c r="AA23" s="376"/>
    </row>
    <row r="24" spans="6:27" ht="15.75" customHeight="1" thickBot="1">
      <c r="F24" s="75" t="s">
        <v>24</v>
      </c>
      <c r="G24" s="92">
        <f>SUM(F15:F16)</f>
        <v>0</v>
      </c>
      <c r="H24" s="75" t="s">
        <v>24</v>
      </c>
      <c r="K24" s="312" t="s">
        <v>93</v>
      </c>
      <c r="L24" s="312"/>
      <c r="M24" s="75"/>
      <c r="N24" s="114" t="s">
        <v>93</v>
      </c>
      <c r="O24" s="75"/>
      <c r="P24" s="134" t="s">
        <v>94</v>
      </c>
      <c r="Q24" s="75"/>
      <c r="R24" s="119" t="s">
        <v>96</v>
      </c>
      <c r="T24" s="162" t="s">
        <v>95</v>
      </c>
      <c r="X24" s="376"/>
      <c r="Y24" s="376"/>
      <c r="Z24" s="376"/>
      <c r="AA24" s="376"/>
    </row>
    <row r="25" spans="1:25" ht="15" customHeight="1" thickBot="1">
      <c r="A25" s="333" t="s">
        <v>32</v>
      </c>
      <c r="B25" s="336" t="s">
        <v>1</v>
      </c>
      <c r="C25" s="337"/>
      <c r="D25" s="338"/>
      <c r="E25" s="345" t="s">
        <v>20</v>
      </c>
      <c r="F25" s="348" t="s">
        <v>21</v>
      </c>
      <c r="G25" s="351" t="s">
        <v>34</v>
      </c>
      <c r="H25" s="354" t="s">
        <v>35</v>
      </c>
      <c r="I25" s="357" t="s">
        <v>18</v>
      </c>
      <c r="K25" s="360" t="s">
        <v>115</v>
      </c>
      <c r="L25" s="361"/>
      <c r="N25" s="364" t="s">
        <v>48</v>
      </c>
      <c r="P25" s="366" t="s">
        <v>27</v>
      </c>
      <c r="Q25" s="29"/>
      <c r="R25" s="368" t="s">
        <v>29</v>
      </c>
      <c r="T25" s="370" t="s">
        <v>23</v>
      </c>
      <c r="V25" s="391" t="s">
        <v>159</v>
      </c>
      <c r="X25" s="389" t="s">
        <v>119</v>
      </c>
      <c r="Y25" s="290">
        <f>E11</f>
        <v>0</v>
      </c>
    </row>
    <row r="26" spans="1:27" ht="15.75">
      <c r="A26" s="334"/>
      <c r="B26" s="339"/>
      <c r="C26" s="340"/>
      <c r="D26" s="341"/>
      <c r="E26" s="346"/>
      <c r="F26" s="349"/>
      <c r="G26" s="352"/>
      <c r="H26" s="355"/>
      <c r="I26" s="358"/>
      <c r="K26" s="362"/>
      <c r="L26" s="363"/>
      <c r="N26" s="365"/>
      <c r="P26" s="367"/>
      <c r="Q26" s="29"/>
      <c r="R26" s="369"/>
      <c r="T26" s="371"/>
      <c r="V26" s="392"/>
      <c r="X26" s="424" t="s">
        <v>98</v>
      </c>
      <c r="Y26" s="425"/>
      <c r="Z26" s="425"/>
      <c r="AA26" s="426"/>
    </row>
    <row r="27" spans="1:27" ht="15.75" thickBot="1">
      <c r="A27" s="334"/>
      <c r="B27" s="339"/>
      <c r="C27" s="340"/>
      <c r="D27" s="341"/>
      <c r="E27" s="346"/>
      <c r="F27" s="349"/>
      <c r="G27" s="352"/>
      <c r="H27" s="355"/>
      <c r="I27" s="358"/>
      <c r="K27" s="327" t="s">
        <v>46</v>
      </c>
      <c r="L27" s="329" t="s">
        <v>80</v>
      </c>
      <c r="N27" s="365"/>
      <c r="P27" s="367"/>
      <c r="Q27" s="29"/>
      <c r="R27" s="369"/>
      <c r="T27" s="371"/>
      <c r="V27" s="392"/>
      <c r="X27" s="427" t="s">
        <v>43</v>
      </c>
      <c r="Y27" s="428" t="s">
        <v>45</v>
      </c>
      <c r="Z27" s="428" t="s">
        <v>44</v>
      </c>
      <c r="AA27" s="429" t="s">
        <v>91</v>
      </c>
    </row>
    <row r="28" spans="1:27" ht="15" customHeight="1" thickBot="1">
      <c r="A28" s="335"/>
      <c r="B28" s="342"/>
      <c r="C28" s="343"/>
      <c r="D28" s="344"/>
      <c r="E28" s="347"/>
      <c r="F28" s="350"/>
      <c r="G28" s="353"/>
      <c r="H28" s="356"/>
      <c r="I28" s="359"/>
      <c r="K28" s="328"/>
      <c r="L28" s="330"/>
      <c r="N28" s="365"/>
      <c r="P28" s="367"/>
      <c r="Q28" s="29"/>
      <c r="R28" s="369"/>
      <c r="T28" s="371"/>
      <c r="V28" s="393"/>
      <c r="X28" s="116" t="s">
        <v>42</v>
      </c>
      <c r="Y28" s="117">
        <f>SUM(F32:F40)-Y30-Y29-Y33</f>
        <v>0</v>
      </c>
      <c r="Z28" s="118">
        <f>IF(Y28=0,0,(Y28)/Y34)</f>
        <v>0</v>
      </c>
      <c r="AA28" s="206">
        <f>Z28</f>
        <v>0</v>
      </c>
    </row>
    <row r="29" spans="1:27" ht="15">
      <c r="A29" s="34"/>
      <c r="B29" s="16">
        <v>1</v>
      </c>
      <c r="C29" s="17">
        <v>15</v>
      </c>
      <c r="D29" s="18" t="s">
        <v>2</v>
      </c>
      <c r="E29" s="19">
        <f>E8/24</f>
        <v>0</v>
      </c>
      <c r="F29" s="20"/>
      <c r="G29" s="22"/>
      <c r="H29" s="21"/>
      <c r="I29" s="20"/>
      <c r="K29" s="189">
        <f>F10/6</f>
        <v>0</v>
      </c>
      <c r="L29" s="190"/>
      <c r="N29" s="148"/>
      <c r="P29" s="135"/>
      <c r="R29" s="120"/>
      <c r="T29" s="163"/>
      <c r="V29" s="394">
        <f aca="true" t="shared" si="4" ref="V29:V31">T29+K29+E29</f>
        <v>0</v>
      </c>
      <c r="X29" s="93" t="s">
        <v>40</v>
      </c>
      <c r="Y29" s="94">
        <f>SUM(R32:R40)</f>
        <v>0</v>
      </c>
      <c r="Z29" s="95">
        <f>IF(Y29=0,0,Y29/Y34)</f>
        <v>0</v>
      </c>
      <c r="AA29" s="207">
        <f>Z29</f>
        <v>0</v>
      </c>
    </row>
    <row r="30" spans="1:27" ht="15">
      <c r="A30" s="35" t="s">
        <v>33</v>
      </c>
      <c r="B30" s="14">
        <v>16</v>
      </c>
      <c r="C30" s="4">
        <v>31</v>
      </c>
      <c r="D30" s="11" t="s">
        <v>2</v>
      </c>
      <c r="E30" s="8">
        <f>E29</f>
        <v>0</v>
      </c>
      <c r="F30" s="9"/>
      <c r="G30" s="23"/>
      <c r="H30" s="7"/>
      <c r="I30" s="9"/>
      <c r="K30" s="179">
        <f>K29</f>
        <v>0</v>
      </c>
      <c r="L30" s="180"/>
      <c r="N30" s="149"/>
      <c r="P30" s="136"/>
      <c r="R30" s="121"/>
      <c r="T30" s="164"/>
      <c r="V30" s="395">
        <f t="shared" si="4"/>
        <v>0</v>
      </c>
      <c r="X30" s="96" t="s">
        <v>39</v>
      </c>
      <c r="Y30" s="97">
        <f>SUM(P32:P40)</f>
        <v>0</v>
      </c>
      <c r="Z30" s="98">
        <f>IF(Y30=0,0,Y30/Y34)</f>
        <v>0</v>
      </c>
      <c r="AA30" s="208">
        <f>Z30</f>
        <v>0</v>
      </c>
    </row>
    <row r="31" spans="1:27" ht="15.75" thickBot="1">
      <c r="A31" s="36"/>
      <c r="B31" s="37">
        <v>1</v>
      </c>
      <c r="C31" s="38">
        <v>15</v>
      </c>
      <c r="D31" s="39" t="s">
        <v>3</v>
      </c>
      <c r="E31" s="40">
        <f aca="true" t="shared" si="5" ref="E31:H46">E30</f>
        <v>0</v>
      </c>
      <c r="F31" s="41"/>
      <c r="G31" s="42"/>
      <c r="H31" s="43"/>
      <c r="I31" s="41"/>
      <c r="K31" s="193">
        <f aca="true" t="shared" si="6" ref="K31:L46">K30</f>
        <v>0</v>
      </c>
      <c r="L31" s="194"/>
      <c r="N31" s="150"/>
      <c r="P31" s="137"/>
      <c r="R31" s="122"/>
      <c r="T31" s="165"/>
      <c r="V31" s="395">
        <f t="shared" si="4"/>
        <v>0</v>
      </c>
      <c r="X31" s="108" t="s">
        <v>41</v>
      </c>
      <c r="Y31" s="105">
        <f>SUM(N32:N40)</f>
        <v>0</v>
      </c>
      <c r="Z31" s="109">
        <f>IF(Y31=0,0,Y31/Y34)</f>
        <v>0</v>
      </c>
      <c r="AA31" s="300">
        <f>Z31</f>
        <v>0</v>
      </c>
    </row>
    <row r="32" spans="1:27" ht="15">
      <c r="A32" s="333" t="s">
        <v>30</v>
      </c>
      <c r="B32" s="44">
        <v>16</v>
      </c>
      <c r="C32" s="45">
        <v>31</v>
      </c>
      <c r="D32" s="46" t="s">
        <v>3</v>
      </c>
      <c r="E32" s="47">
        <f t="shared" si="5"/>
        <v>0</v>
      </c>
      <c r="F32" s="48">
        <f>E8/18</f>
        <v>0</v>
      </c>
      <c r="G32" s="47">
        <f>SUM(G15:G16)/24</f>
        <v>0</v>
      </c>
      <c r="H32" s="49">
        <f>SUM(G15:G16)/18</f>
        <v>0</v>
      </c>
      <c r="I32" s="50">
        <f>H32-G32</f>
        <v>0</v>
      </c>
      <c r="K32" s="197">
        <f>E10/18</f>
        <v>0</v>
      </c>
      <c r="L32" s="198">
        <f>(G17/18)-K32*(1-F17)</f>
        <v>0</v>
      </c>
      <c r="N32" s="151">
        <f>E9/18</f>
        <v>0</v>
      </c>
      <c r="P32" s="138">
        <f>G16/18</f>
        <v>0</v>
      </c>
      <c r="R32" s="123">
        <f>G15/18</f>
        <v>0</v>
      </c>
      <c r="T32" s="166">
        <f>L7/9</f>
        <v>0</v>
      </c>
      <c r="V32" s="396">
        <f>T32+K32+E32+N32</f>
        <v>0</v>
      </c>
      <c r="X32" s="108" t="s">
        <v>79</v>
      </c>
      <c r="Y32" s="105">
        <f>SUM(K32:K40)</f>
        <v>0</v>
      </c>
      <c r="Z32" s="106">
        <f>IF(Y32=0,0,Y32/Y34)</f>
        <v>0</v>
      </c>
      <c r="AA32" s="372">
        <f>Z33+Z32</f>
        <v>0</v>
      </c>
    </row>
    <row r="33" spans="1:27" ht="15">
      <c r="A33" s="334"/>
      <c r="B33" s="14">
        <v>1</v>
      </c>
      <c r="C33" s="4">
        <v>15</v>
      </c>
      <c r="D33" s="11" t="s">
        <v>4</v>
      </c>
      <c r="E33" s="8">
        <f t="shared" si="5"/>
        <v>0</v>
      </c>
      <c r="F33" s="10">
        <f>F32</f>
        <v>0</v>
      </c>
      <c r="G33" s="8">
        <f>G32</f>
        <v>0</v>
      </c>
      <c r="H33" s="6">
        <f>H32</f>
        <v>0</v>
      </c>
      <c r="I33" s="24">
        <f aca="true" t="shared" si="7" ref="I33:I49">H33-G33</f>
        <v>0</v>
      </c>
      <c r="K33" s="181">
        <f t="shared" si="6"/>
        <v>0</v>
      </c>
      <c r="L33" s="182">
        <f>L32</f>
        <v>0</v>
      </c>
      <c r="N33" s="152">
        <f aca="true" t="shared" si="8" ref="N33:N49">N32</f>
        <v>0</v>
      </c>
      <c r="P33" s="139">
        <f aca="true" t="shared" si="9" ref="P33:P49">P32</f>
        <v>0</v>
      </c>
      <c r="R33" s="124">
        <f aca="true" t="shared" si="10" ref="R33:R49">R32</f>
        <v>0</v>
      </c>
      <c r="T33" s="167">
        <f aca="true" t="shared" si="11" ref="T33:T49">T32</f>
        <v>0</v>
      </c>
      <c r="V33" s="397">
        <f aca="true" t="shared" si="12" ref="V33:V40">V32</f>
        <v>0</v>
      </c>
      <c r="X33" s="199" t="s">
        <v>78</v>
      </c>
      <c r="Y33" s="105">
        <f>SUM(L32:L40)</f>
        <v>0</v>
      </c>
      <c r="Z33" s="107">
        <f>IF(Y33=0,0,Y33/Y34)</f>
        <v>0</v>
      </c>
      <c r="AA33" s="372"/>
    </row>
    <row r="34" spans="1:27" ht="15.75" thickBot="1">
      <c r="A34" s="334"/>
      <c r="B34" s="14">
        <v>16</v>
      </c>
      <c r="C34" s="4">
        <v>30</v>
      </c>
      <c r="D34" s="11" t="s">
        <v>4</v>
      </c>
      <c r="E34" s="8">
        <f t="shared" si="5"/>
        <v>0</v>
      </c>
      <c r="F34" s="10">
        <f t="shared" si="5"/>
        <v>0</v>
      </c>
      <c r="G34" s="8">
        <f t="shared" si="5"/>
        <v>0</v>
      </c>
      <c r="H34" s="6">
        <f t="shared" si="5"/>
        <v>0</v>
      </c>
      <c r="I34" s="24">
        <f t="shared" si="7"/>
        <v>0</v>
      </c>
      <c r="K34" s="181">
        <f t="shared" si="6"/>
        <v>0</v>
      </c>
      <c r="L34" s="182">
        <f t="shared" si="6"/>
        <v>0</v>
      </c>
      <c r="N34" s="152">
        <f t="shared" si="8"/>
        <v>0</v>
      </c>
      <c r="P34" s="139">
        <f t="shared" si="9"/>
        <v>0</v>
      </c>
      <c r="R34" s="124">
        <f t="shared" si="10"/>
        <v>0</v>
      </c>
      <c r="T34" s="167">
        <f t="shared" si="11"/>
        <v>0</v>
      </c>
      <c r="V34" s="397">
        <f t="shared" si="12"/>
        <v>0</v>
      </c>
      <c r="X34" s="112" t="s">
        <v>38</v>
      </c>
      <c r="Y34" s="209">
        <f>SUM(Y28:Y33)</f>
        <v>0</v>
      </c>
      <c r="Z34" s="210">
        <f>SUM(Z28:Z33)</f>
        <v>0</v>
      </c>
      <c r="AA34" s="211">
        <f>SUM(AA28:AA33)</f>
        <v>0</v>
      </c>
    </row>
    <row r="35" spans="1:27" ht="15">
      <c r="A35" s="334"/>
      <c r="B35" s="14">
        <v>1</v>
      </c>
      <c r="C35" s="4">
        <v>15</v>
      </c>
      <c r="D35" s="11" t="s">
        <v>5</v>
      </c>
      <c r="E35" s="8">
        <f t="shared" si="5"/>
        <v>0</v>
      </c>
      <c r="F35" s="10">
        <f t="shared" si="5"/>
        <v>0</v>
      </c>
      <c r="G35" s="8">
        <f t="shared" si="5"/>
        <v>0</v>
      </c>
      <c r="H35" s="6">
        <f t="shared" si="5"/>
        <v>0</v>
      </c>
      <c r="I35" s="24">
        <f t="shared" si="7"/>
        <v>0</v>
      </c>
      <c r="K35" s="181">
        <f t="shared" si="6"/>
        <v>0</v>
      </c>
      <c r="L35" s="182">
        <f t="shared" si="6"/>
        <v>0</v>
      </c>
      <c r="N35" s="152">
        <f t="shared" si="8"/>
        <v>0</v>
      </c>
      <c r="P35" s="139">
        <f t="shared" si="9"/>
        <v>0</v>
      </c>
      <c r="R35" s="124">
        <f t="shared" si="10"/>
        <v>0</v>
      </c>
      <c r="T35" s="167">
        <f t="shared" si="11"/>
        <v>0</v>
      </c>
      <c r="V35" s="397">
        <f t="shared" si="12"/>
        <v>0</v>
      </c>
      <c r="X35" s="237" t="s">
        <v>49</v>
      </c>
      <c r="Y35" s="177">
        <f>SUM(T32:T40)</f>
        <v>0</v>
      </c>
      <c r="Z35" s="89"/>
      <c r="AA35" s="403" t="s">
        <v>50</v>
      </c>
    </row>
    <row r="36" spans="1:27" ht="15.75" thickBot="1">
      <c r="A36" s="334"/>
      <c r="B36" s="14">
        <v>16</v>
      </c>
      <c r="C36" s="4">
        <v>31</v>
      </c>
      <c r="D36" s="11" t="s">
        <v>5</v>
      </c>
      <c r="E36" s="8">
        <f t="shared" si="5"/>
        <v>0</v>
      </c>
      <c r="F36" s="10">
        <f t="shared" si="5"/>
        <v>0</v>
      </c>
      <c r="G36" s="8">
        <f t="shared" si="5"/>
        <v>0</v>
      </c>
      <c r="H36" s="6">
        <f t="shared" si="5"/>
        <v>0</v>
      </c>
      <c r="I36" s="24">
        <f t="shared" si="7"/>
        <v>0</v>
      </c>
      <c r="K36" s="181">
        <f t="shared" si="6"/>
        <v>0</v>
      </c>
      <c r="L36" s="182">
        <f t="shared" si="6"/>
        <v>0</v>
      </c>
      <c r="N36" s="152">
        <f t="shared" si="8"/>
        <v>0</v>
      </c>
      <c r="P36" s="139">
        <f t="shared" si="9"/>
        <v>0</v>
      </c>
      <c r="R36" s="124">
        <f t="shared" si="10"/>
        <v>0</v>
      </c>
      <c r="T36" s="167">
        <f t="shared" si="11"/>
        <v>0</v>
      </c>
      <c r="V36" s="397">
        <f t="shared" si="12"/>
        <v>0</v>
      </c>
      <c r="X36" s="113" t="s">
        <v>37</v>
      </c>
      <c r="Y36" s="90">
        <f>Y35+Y34</f>
        <v>0</v>
      </c>
      <c r="Z36" s="91"/>
      <c r="AA36" s="404" t="s">
        <v>157</v>
      </c>
    </row>
    <row r="37" spans="1:27" ht="15">
      <c r="A37" s="334"/>
      <c r="B37" s="14">
        <v>1</v>
      </c>
      <c r="C37" s="4">
        <v>15</v>
      </c>
      <c r="D37" s="11" t="s">
        <v>6</v>
      </c>
      <c r="E37" s="8">
        <f t="shared" si="5"/>
        <v>0</v>
      </c>
      <c r="F37" s="10">
        <f t="shared" si="5"/>
        <v>0</v>
      </c>
      <c r="G37" s="8">
        <f t="shared" si="5"/>
        <v>0</v>
      </c>
      <c r="H37" s="6">
        <f t="shared" si="5"/>
        <v>0</v>
      </c>
      <c r="I37" s="24">
        <f t="shared" si="7"/>
        <v>0</v>
      </c>
      <c r="K37" s="181">
        <f t="shared" si="6"/>
        <v>0</v>
      </c>
      <c r="L37" s="182">
        <f t="shared" si="6"/>
        <v>0</v>
      </c>
      <c r="N37" s="152">
        <f t="shared" si="8"/>
        <v>0</v>
      </c>
      <c r="P37" s="139">
        <f t="shared" si="9"/>
        <v>0</v>
      </c>
      <c r="R37" s="124">
        <f t="shared" si="10"/>
        <v>0</v>
      </c>
      <c r="T37" s="167">
        <f t="shared" si="11"/>
        <v>0</v>
      </c>
      <c r="V37" s="397">
        <f t="shared" si="12"/>
        <v>0</v>
      </c>
      <c r="X37" s="405" t="s">
        <v>105</v>
      </c>
      <c r="Y37" s="421"/>
      <c r="Z37" s="422"/>
      <c r="AA37" s="423"/>
    </row>
    <row r="38" spans="1:27" ht="15">
      <c r="A38" s="334"/>
      <c r="B38" s="14">
        <v>16</v>
      </c>
      <c r="C38" s="4">
        <v>30</v>
      </c>
      <c r="D38" s="11" t="s">
        <v>6</v>
      </c>
      <c r="E38" s="8">
        <f t="shared" si="5"/>
        <v>0</v>
      </c>
      <c r="F38" s="10">
        <f t="shared" si="5"/>
        <v>0</v>
      </c>
      <c r="G38" s="8">
        <f t="shared" si="5"/>
        <v>0</v>
      </c>
      <c r="H38" s="6">
        <f t="shared" si="5"/>
        <v>0</v>
      </c>
      <c r="I38" s="24">
        <f t="shared" si="7"/>
        <v>0</v>
      </c>
      <c r="K38" s="181">
        <f t="shared" si="6"/>
        <v>0</v>
      </c>
      <c r="L38" s="182">
        <f t="shared" si="6"/>
        <v>0</v>
      </c>
      <c r="N38" s="152">
        <f t="shared" si="8"/>
        <v>0</v>
      </c>
      <c r="P38" s="139">
        <f t="shared" si="9"/>
        <v>0</v>
      </c>
      <c r="R38" s="124">
        <f t="shared" si="10"/>
        <v>0</v>
      </c>
      <c r="T38" s="167">
        <f t="shared" si="11"/>
        <v>0</v>
      </c>
      <c r="V38" s="397">
        <f t="shared" si="12"/>
        <v>0</v>
      </c>
      <c r="X38" s="405"/>
      <c r="Y38" s="421"/>
      <c r="Z38" s="422"/>
      <c r="AA38" s="423"/>
    </row>
    <row r="39" spans="1:27" ht="15.75" thickBot="1">
      <c r="A39" s="334"/>
      <c r="B39" s="14">
        <v>1</v>
      </c>
      <c r="C39" s="4">
        <v>15</v>
      </c>
      <c r="D39" s="11" t="s">
        <v>7</v>
      </c>
      <c r="E39" s="8">
        <f t="shared" si="5"/>
        <v>0</v>
      </c>
      <c r="F39" s="10">
        <f t="shared" si="5"/>
        <v>0</v>
      </c>
      <c r="G39" s="8">
        <f t="shared" si="5"/>
        <v>0</v>
      </c>
      <c r="H39" s="6">
        <f t="shared" si="5"/>
        <v>0</v>
      </c>
      <c r="I39" s="24">
        <f t="shared" si="7"/>
        <v>0</v>
      </c>
      <c r="K39" s="181">
        <f t="shared" si="6"/>
        <v>0</v>
      </c>
      <c r="L39" s="182">
        <f t="shared" si="6"/>
        <v>0</v>
      </c>
      <c r="N39" s="152">
        <f t="shared" si="8"/>
        <v>0</v>
      </c>
      <c r="P39" s="139">
        <f t="shared" si="9"/>
        <v>0</v>
      </c>
      <c r="R39" s="124">
        <f t="shared" si="10"/>
        <v>0</v>
      </c>
      <c r="T39" s="167">
        <f t="shared" si="11"/>
        <v>0</v>
      </c>
      <c r="V39" s="397">
        <f t="shared" si="12"/>
        <v>0</v>
      </c>
      <c r="X39" s="406"/>
      <c r="Y39" s="407"/>
      <c r="Z39" s="407"/>
      <c r="AA39" s="91"/>
    </row>
    <row r="40" spans="1:22" ht="15.75" thickBot="1">
      <c r="A40" s="335"/>
      <c r="B40" s="25">
        <v>16</v>
      </c>
      <c r="C40" s="26">
        <v>31</v>
      </c>
      <c r="D40" s="13" t="s">
        <v>7</v>
      </c>
      <c r="E40" s="51">
        <f t="shared" si="5"/>
        <v>0</v>
      </c>
      <c r="F40" s="52">
        <f t="shared" si="5"/>
        <v>0</v>
      </c>
      <c r="G40" s="51">
        <f t="shared" si="5"/>
        <v>0</v>
      </c>
      <c r="H40" s="53">
        <f t="shared" si="5"/>
        <v>0</v>
      </c>
      <c r="I40" s="54">
        <f t="shared" si="7"/>
        <v>0</v>
      </c>
      <c r="K40" s="191">
        <f t="shared" si="6"/>
        <v>0</v>
      </c>
      <c r="L40" s="192">
        <f t="shared" si="6"/>
        <v>0</v>
      </c>
      <c r="N40" s="153">
        <f t="shared" si="8"/>
        <v>0</v>
      </c>
      <c r="P40" s="140">
        <f t="shared" si="9"/>
        <v>0</v>
      </c>
      <c r="R40" s="125">
        <f t="shared" si="10"/>
        <v>0</v>
      </c>
      <c r="T40" s="168">
        <f t="shared" si="11"/>
        <v>0</v>
      </c>
      <c r="V40" s="398">
        <f t="shared" si="12"/>
        <v>0</v>
      </c>
    </row>
    <row r="41" spans="1:27" ht="15.75">
      <c r="A41" s="333" t="s">
        <v>31</v>
      </c>
      <c r="B41" s="44">
        <v>1</v>
      </c>
      <c r="C41" s="45">
        <v>15</v>
      </c>
      <c r="D41" s="46" t="s">
        <v>8</v>
      </c>
      <c r="E41" s="47">
        <f t="shared" si="5"/>
        <v>0</v>
      </c>
      <c r="F41" s="48">
        <f t="shared" si="5"/>
        <v>0</v>
      </c>
      <c r="G41" s="47">
        <f t="shared" si="5"/>
        <v>0</v>
      </c>
      <c r="H41" s="49">
        <f t="shared" si="5"/>
        <v>0</v>
      </c>
      <c r="I41" s="50">
        <f t="shared" si="7"/>
        <v>0</v>
      </c>
      <c r="K41" s="195">
        <f t="shared" si="6"/>
        <v>0</v>
      </c>
      <c r="L41" s="196">
        <f t="shared" si="6"/>
        <v>0</v>
      </c>
      <c r="N41" s="154">
        <f t="shared" si="8"/>
        <v>0</v>
      </c>
      <c r="P41" s="141">
        <f t="shared" si="9"/>
        <v>0</v>
      </c>
      <c r="R41" s="126">
        <f t="shared" si="10"/>
        <v>0</v>
      </c>
      <c r="T41" s="169">
        <f>L8/9</f>
        <v>0</v>
      </c>
      <c r="V41" s="396">
        <f>T41+K41+E41+N41</f>
        <v>0</v>
      </c>
      <c r="X41" s="424" t="s">
        <v>99</v>
      </c>
      <c r="Y41" s="425"/>
      <c r="Z41" s="425"/>
      <c r="AA41" s="426"/>
    </row>
    <row r="42" spans="1:27" ht="15.75" thickBot="1">
      <c r="A42" s="334"/>
      <c r="B42" s="14">
        <v>16</v>
      </c>
      <c r="C42" s="4">
        <v>31</v>
      </c>
      <c r="D42" s="11" t="s">
        <v>8</v>
      </c>
      <c r="E42" s="8">
        <f t="shared" si="5"/>
        <v>0</v>
      </c>
      <c r="F42" s="10">
        <f t="shared" si="5"/>
        <v>0</v>
      </c>
      <c r="G42" s="8">
        <f t="shared" si="5"/>
        <v>0</v>
      </c>
      <c r="H42" s="6">
        <f t="shared" si="5"/>
        <v>0</v>
      </c>
      <c r="I42" s="24">
        <f t="shared" si="7"/>
        <v>0</v>
      </c>
      <c r="K42" s="181">
        <f t="shared" si="6"/>
        <v>0</v>
      </c>
      <c r="L42" s="182">
        <f t="shared" si="6"/>
        <v>0</v>
      </c>
      <c r="N42" s="152">
        <f t="shared" si="8"/>
        <v>0</v>
      </c>
      <c r="P42" s="139">
        <f t="shared" si="9"/>
        <v>0</v>
      </c>
      <c r="R42" s="124">
        <f t="shared" si="10"/>
        <v>0</v>
      </c>
      <c r="T42" s="167">
        <f t="shared" si="11"/>
        <v>0</v>
      </c>
      <c r="V42" s="397">
        <f aca="true" t="shared" si="13" ref="V42:V49">V41</f>
        <v>0</v>
      </c>
      <c r="X42" s="408" t="s">
        <v>43</v>
      </c>
      <c r="Y42" s="101" t="s">
        <v>45</v>
      </c>
      <c r="Z42" s="101" t="s">
        <v>44</v>
      </c>
      <c r="AA42" s="409" t="s">
        <v>91</v>
      </c>
    </row>
    <row r="43" spans="1:27" ht="15">
      <c r="A43" s="334"/>
      <c r="B43" s="14">
        <v>1</v>
      </c>
      <c r="C43" s="4">
        <v>15</v>
      </c>
      <c r="D43" s="11" t="s">
        <v>9</v>
      </c>
      <c r="E43" s="8">
        <f t="shared" si="5"/>
        <v>0</v>
      </c>
      <c r="F43" s="10">
        <f t="shared" si="5"/>
        <v>0</v>
      </c>
      <c r="G43" s="8">
        <f t="shared" si="5"/>
        <v>0</v>
      </c>
      <c r="H43" s="6">
        <f t="shared" si="5"/>
        <v>0</v>
      </c>
      <c r="I43" s="24">
        <f t="shared" si="7"/>
        <v>0</v>
      </c>
      <c r="K43" s="181">
        <f t="shared" si="6"/>
        <v>0</v>
      </c>
      <c r="L43" s="182">
        <f t="shared" si="6"/>
        <v>0</v>
      </c>
      <c r="N43" s="152">
        <f t="shared" si="8"/>
        <v>0</v>
      </c>
      <c r="P43" s="139">
        <f t="shared" si="9"/>
        <v>0</v>
      </c>
      <c r="Q43" s="30"/>
      <c r="R43" s="124">
        <f t="shared" si="10"/>
        <v>0</v>
      </c>
      <c r="T43" s="167">
        <f t="shared" si="11"/>
        <v>0</v>
      </c>
      <c r="V43" s="397">
        <f t="shared" si="13"/>
        <v>0</v>
      </c>
      <c r="X43" s="116" t="s">
        <v>42</v>
      </c>
      <c r="Y43" s="117">
        <f>SUM(F41:F49)-Y45-Y44-Y48</f>
        <v>0</v>
      </c>
      <c r="Z43" s="118">
        <f>IF(Y43=0,0,(Y43)/Y49)</f>
        <v>0</v>
      </c>
      <c r="AA43" s="206">
        <f>Z43</f>
        <v>0</v>
      </c>
    </row>
    <row r="44" spans="1:27" ht="15">
      <c r="A44" s="334"/>
      <c r="B44" s="14">
        <v>16</v>
      </c>
      <c r="C44" s="4">
        <v>28</v>
      </c>
      <c r="D44" s="11" t="s">
        <v>9</v>
      </c>
      <c r="E44" s="8">
        <f t="shared" si="5"/>
        <v>0</v>
      </c>
      <c r="F44" s="10">
        <f t="shared" si="5"/>
        <v>0</v>
      </c>
      <c r="G44" s="8">
        <f t="shared" si="5"/>
        <v>0</v>
      </c>
      <c r="H44" s="6">
        <f t="shared" si="5"/>
        <v>0</v>
      </c>
      <c r="I44" s="24">
        <f t="shared" si="7"/>
        <v>0</v>
      </c>
      <c r="K44" s="181">
        <f t="shared" si="6"/>
        <v>0</v>
      </c>
      <c r="L44" s="182">
        <f t="shared" si="6"/>
        <v>0</v>
      </c>
      <c r="N44" s="152">
        <f t="shared" si="8"/>
        <v>0</v>
      </c>
      <c r="P44" s="139">
        <f t="shared" si="9"/>
        <v>0</v>
      </c>
      <c r="Q44" s="30"/>
      <c r="R44" s="124">
        <f t="shared" si="10"/>
        <v>0</v>
      </c>
      <c r="T44" s="167">
        <f t="shared" si="11"/>
        <v>0</v>
      </c>
      <c r="V44" s="397">
        <f t="shared" si="13"/>
        <v>0</v>
      </c>
      <c r="X44" s="93" t="s">
        <v>40</v>
      </c>
      <c r="Y44" s="94">
        <f>SUM(R41:R49)</f>
        <v>0</v>
      </c>
      <c r="Z44" s="95">
        <f>IF(Y44=0,0,Y44/Y49)</f>
        <v>0</v>
      </c>
      <c r="AA44" s="207">
        <f>Z44</f>
        <v>0</v>
      </c>
    </row>
    <row r="45" spans="1:27" ht="15">
      <c r="A45" s="334"/>
      <c r="B45" s="14">
        <v>1</v>
      </c>
      <c r="C45" s="4">
        <v>15</v>
      </c>
      <c r="D45" s="11" t="s">
        <v>10</v>
      </c>
      <c r="E45" s="8">
        <f t="shared" si="5"/>
        <v>0</v>
      </c>
      <c r="F45" s="10">
        <f t="shared" si="5"/>
        <v>0</v>
      </c>
      <c r="G45" s="8">
        <f t="shared" si="5"/>
        <v>0</v>
      </c>
      <c r="H45" s="6">
        <f t="shared" si="5"/>
        <v>0</v>
      </c>
      <c r="I45" s="24">
        <f t="shared" si="7"/>
        <v>0</v>
      </c>
      <c r="K45" s="181">
        <f t="shared" si="6"/>
        <v>0</v>
      </c>
      <c r="L45" s="182">
        <f t="shared" si="6"/>
        <v>0</v>
      </c>
      <c r="N45" s="152">
        <f t="shared" si="8"/>
        <v>0</v>
      </c>
      <c r="P45" s="139">
        <f t="shared" si="9"/>
        <v>0</v>
      </c>
      <c r="Q45" s="30"/>
      <c r="R45" s="124">
        <f t="shared" si="10"/>
        <v>0</v>
      </c>
      <c r="T45" s="167">
        <f t="shared" si="11"/>
        <v>0</v>
      </c>
      <c r="V45" s="397">
        <f t="shared" si="13"/>
        <v>0</v>
      </c>
      <c r="X45" s="96" t="s">
        <v>39</v>
      </c>
      <c r="Y45" s="97">
        <f>SUM(P41:P49)</f>
        <v>0</v>
      </c>
      <c r="Z45" s="98">
        <f>IF(Y45=0,0,Y45/Y49)</f>
        <v>0</v>
      </c>
      <c r="AA45" s="208">
        <f>Z45</f>
        <v>0</v>
      </c>
    </row>
    <row r="46" spans="1:27" ht="15">
      <c r="A46" s="334"/>
      <c r="B46" s="14">
        <v>16</v>
      </c>
      <c r="C46" s="4">
        <v>31</v>
      </c>
      <c r="D46" s="11" t="s">
        <v>10</v>
      </c>
      <c r="E46" s="8">
        <f t="shared" si="5"/>
        <v>0</v>
      </c>
      <c r="F46" s="10">
        <f t="shared" si="5"/>
        <v>0</v>
      </c>
      <c r="G46" s="8">
        <f t="shared" si="5"/>
        <v>0</v>
      </c>
      <c r="H46" s="6">
        <f t="shared" si="5"/>
        <v>0</v>
      </c>
      <c r="I46" s="24">
        <f t="shared" si="7"/>
        <v>0</v>
      </c>
      <c r="K46" s="181">
        <f t="shared" si="6"/>
        <v>0</v>
      </c>
      <c r="L46" s="182">
        <f t="shared" si="6"/>
        <v>0</v>
      </c>
      <c r="N46" s="152">
        <f t="shared" si="8"/>
        <v>0</v>
      </c>
      <c r="P46" s="139">
        <f t="shared" si="9"/>
        <v>0</v>
      </c>
      <c r="Q46" s="30"/>
      <c r="R46" s="124">
        <f t="shared" si="10"/>
        <v>0</v>
      </c>
      <c r="T46" s="167">
        <f t="shared" si="11"/>
        <v>0</v>
      </c>
      <c r="V46" s="397">
        <f t="shared" si="13"/>
        <v>0</v>
      </c>
      <c r="X46" s="108" t="s">
        <v>41</v>
      </c>
      <c r="Y46" s="105">
        <f>SUM(N41:N49)</f>
        <v>0</v>
      </c>
      <c r="Z46" s="109">
        <f>IF(Y46=0,0,Y46/Y49)</f>
        <v>0</v>
      </c>
      <c r="AA46" s="300">
        <f>Z46</f>
        <v>0</v>
      </c>
    </row>
    <row r="47" spans="1:27" ht="15">
      <c r="A47" s="334"/>
      <c r="B47" s="14">
        <v>1</v>
      </c>
      <c r="C47" s="4">
        <v>15</v>
      </c>
      <c r="D47" s="11" t="s">
        <v>11</v>
      </c>
      <c r="E47" s="8">
        <f aca="true" t="shared" si="14" ref="E47:H52">E46</f>
        <v>0</v>
      </c>
      <c r="F47" s="10">
        <f t="shared" si="14"/>
        <v>0</v>
      </c>
      <c r="G47" s="8">
        <f t="shared" si="14"/>
        <v>0</v>
      </c>
      <c r="H47" s="6">
        <f t="shared" si="14"/>
        <v>0</v>
      </c>
      <c r="I47" s="24">
        <f t="shared" si="7"/>
        <v>0</v>
      </c>
      <c r="K47" s="181">
        <f aca="true" t="shared" si="15" ref="K47:L52">K46</f>
        <v>0</v>
      </c>
      <c r="L47" s="182">
        <f t="shared" si="15"/>
        <v>0</v>
      </c>
      <c r="N47" s="152">
        <f t="shared" si="8"/>
        <v>0</v>
      </c>
      <c r="P47" s="139">
        <f t="shared" si="9"/>
        <v>0</v>
      </c>
      <c r="Q47" s="30"/>
      <c r="R47" s="124">
        <f t="shared" si="10"/>
        <v>0</v>
      </c>
      <c r="T47" s="167">
        <f t="shared" si="11"/>
        <v>0</v>
      </c>
      <c r="V47" s="397">
        <f t="shared" si="13"/>
        <v>0</v>
      </c>
      <c r="X47" s="108" t="s">
        <v>79</v>
      </c>
      <c r="Y47" s="105">
        <f>SUM(K41:K49)</f>
        <v>0</v>
      </c>
      <c r="Z47" s="106">
        <f>IF(Y47=0,0,Y47/Y49)</f>
        <v>0</v>
      </c>
      <c r="AA47" s="372">
        <f>Z48+Z47</f>
        <v>0</v>
      </c>
    </row>
    <row r="48" spans="1:27" ht="15">
      <c r="A48" s="334"/>
      <c r="B48" s="14">
        <v>16</v>
      </c>
      <c r="C48" s="4">
        <v>30</v>
      </c>
      <c r="D48" s="11" t="s">
        <v>11</v>
      </c>
      <c r="E48" s="8">
        <f t="shared" si="14"/>
        <v>0</v>
      </c>
      <c r="F48" s="10">
        <f t="shared" si="14"/>
        <v>0</v>
      </c>
      <c r="G48" s="8">
        <f t="shared" si="14"/>
        <v>0</v>
      </c>
      <c r="H48" s="6">
        <f t="shared" si="14"/>
        <v>0</v>
      </c>
      <c r="I48" s="24">
        <f t="shared" si="7"/>
        <v>0</v>
      </c>
      <c r="K48" s="181">
        <f t="shared" si="15"/>
        <v>0</v>
      </c>
      <c r="L48" s="182">
        <f t="shared" si="15"/>
        <v>0</v>
      </c>
      <c r="N48" s="152">
        <f t="shared" si="8"/>
        <v>0</v>
      </c>
      <c r="P48" s="139">
        <f t="shared" si="9"/>
        <v>0</v>
      </c>
      <c r="Q48" s="30"/>
      <c r="R48" s="124">
        <f t="shared" si="10"/>
        <v>0</v>
      </c>
      <c r="T48" s="167">
        <f t="shared" si="11"/>
        <v>0</v>
      </c>
      <c r="V48" s="397">
        <f t="shared" si="13"/>
        <v>0</v>
      </c>
      <c r="X48" s="199" t="s">
        <v>78</v>
      </c>
      <c r="Y48" s="105">
        <f>SUM(L41:L49)</f>
        <v>0</v>
      </c>
      <c r="Z48" s="107">
        <f>IF(Y48=0,0,Y48/Y49)</f>
        <v>0</v>
      </c>
      <c r="AA48" s="372"/>
    </row>
    <row r="49" spans="1:27" ht="15.75" thickBot="1">
      <c r="A49" s="335"/>
      <c r="B49" s="25">
        <v>1</v>
      </c>
      <c r="C49" s="26">
        <v>15</v>
      </c>
      <c r="D49" s="13" t="s">
        <v>12</v>
      </c>
      <c r="E49" s="51">
        <f t="shared" si="14"/>
        <v>0</v>
      </c>
      <c r="F49" s="52">
        <f t="shared" si="14"/>
        <v>0</v>
      </c>
      <c r="G49" s="51">
        <f t="shared" si="14"/>
        <v>0</v>
      </c>
      <c r="H49" s="53">
        <f t="shared" si="14"/>
        <v>0</v>
      </c>
      <c r="I49" s="54">
        <f t="shared" si="7"/>
        <v>0</v>
      </c>
      <c r="K49" s="191">
        <f t="shared" si="15"/>
        <v>0</v>
      </c>
      <c r="L49" s="192">
        <f t="shared" si="15"/>
        <v>0</v>
      </c>
      <c r="N49" s="153">
        <f t="shared" si="8"/>
        <v>0</v>
      </c>
      <c r="P49" s="140">
        <f t="shared" si="9"/>
        <v>0</v>
      </c>
      <c r="Q49" s="30"/>
      <c r="R49" s="125">
        <f t="shared" si="10"/>
        <v>0</v>
      </c>
      <c r="T49" s="168">
        <f t="shared" si="11"/>
        <v>0</v>
      </c>
      <c r="V49" s="398">
        <f t="shared" si="13"/>
        <v>0</v>
      </c>
      <c r="X49" s="112" t="s">
        <v>38</v>
      </c>
      <c r="Y49" s="209">
        <f>SUM(Y43:Y48)</f>
        <v>0</v>
      </c>
      <c r="Z49" s="210">
        <f>SUM(Z43:Z48)</f>
        <v>0</v>
      </c>
      <c r="AA49" s="211">
        <f>SUM(AA43:AA48)</f>
        <v>0</v>
      </c>
    </row>
    <row r="50" spans="1:27" ht="15">
      <c r="A50" s="34"/>
      <c r="B50" s="44">
        <v>16</v>
      </c>
      <c r="C50" s="45">
        <v>31</v>
      </c>
      <c r="D50" s="46" t="s">
        <v>12</v>
      </c>
      <c r="E50" s="47">
        <f t="shared" si="14"/>
        <v>0</v>
      </c>
      <c r="F50" s="57"/>
      <c r="G50" s="58"/>
      <c r="H50" s="59"/>
      <c r="I50" s="57"/>
      <c r="K50" s="187">
        <f>K31</f>
        <v>0</v>
      </c>
      <c r="L50" s="188"/>
      <c r="N50" s="155"/>
      <c r="P50" s="142"/>
      <c r="Q50" s="30"/>
      <c r="R50" s="127"/>
      <c r="T50" s="170"/>
      <c r="V50" s="394">
        <f aca="true" t="shared" si="16" ref="V50:V52">T50+K50+E50</f>
        <v>0</v>
      </c>
      <c r="X50" s="237" t="s">
        <v>49</v>
      </c>
      <c r="Y50" s="177">
        <f>SUM(T41:T49)</f>
        <v>0</v>
      </c>
      <c r="Z50" s="89"/>
      <c r="AA50" s="403" t="s">
        <v>51</v>
      </c>
    </row>
    <row r="51" spans="1:27" ht="15.75" thickBot="1">
      <c r="A51" s="35" t="s">
        <v>33</v>
      </c>
      <c r="B51" s="14">
        <v>1</v>
      </c>
      <c r="C51" s="4">
        <v>15</v>
      </c>
      <c r="D51" s="11" t="s">
        <v>13</v>
      </c>
      <c r="E51" s="8">
        <f t="shared" si="14"/>
        <v>0</v>
      </c>
      <c r="F51" s="9"/>
      <c r="G51" s="23"/>
      <c r="H51" s="7"/>
      <c r="I51" s="9"/>
      <c r="K51" s="179">
        <f t="shared" si="15"/>
        <v>0</v>
      </c>
      <c r="L51" s="180"/>
      <c r="N51" s="149"/>
      <c r="P51" s="136"/>
      <c r="Q51" s="30"/>
      <c r="R51" s="121"/>
      <c r="T51" s="164"/>
      <c r="V51" s="395">
        <f t="shared" si="16"/>
        <v>0</v>
      </c>
      <c r="X51" s="113" t="s">
        <v>37</v>
      </c>
      <c r="Y51" s="90">
        <f>Y50+Y49</f>
        <v>0</v>
      </c>
      <c r="Z51" s="91"/>
      <c r="AA51" s="404" t="s">
        <v>157</v>
      </c>
    </row>
    <row r="52" spans="1:27" ht="15.75" thickBot="1">
      <c r="A52" s="36"/>
      <c r="B52" s="25">
        <v>16</v>
      </c>
      <c r="C52" s="26">
        <v>30</v>
      </c>
      <c r="D52" s="13" t="s">
        <v>13</v>
      </c>
      <c r="E52" s="51">
        <f t="shared" si="14"/>
        <v>0</v>
      </c>
      <c r="F52" s="60"/>
      <c r="G52" s="61"/>
      <c r="H52" s="62"/>
      <c r="I52" s="60"/>
      <c r="K52" s="384">
        <f t="shared" si="15"/>
        <v>0</v>
      </c>
      <c r="L52" s="385"/>
      <c r="N52" s="156"/>
      <c r="P52" s="143"/>
      <c r="Q52" s="30"/>
      <c r="R52" s="128"/>
      <c r="T52" s="171"/>
      <c r="V52" s="399">
        <f t="shared" si="16"/>
        <v>0</v>
      </c>
      <c r="X52" s="405" t="s">
        <v>105</v>
      </c>
      <c r="Y52" s="31"/>
      <c r="Z52" s="31"/>
      <c r="AA52" s="89"/>
    </row>
    <row r="53" spans="1:27" ht="15">
      <c r="A53" s="66"/>
      <c r="B53" s="63"/>
      <c r="C53" s="56"/>
      <c r="D53" s="18"/>
      <c r="E53" s="55"/>
      <c r="F53" s="18"/>
      <c r="G53" s="55"/>
      <c r="H53" s="56"/>
      <c r="I53" s="18"/>
      <c r="K53" s="382"/>
      <c r="L53" s="383"/>
      <c r="N53" s="157"/>
      <c r="P53" s="144"/>
      <c r="Q53" s="30"/>
      <c r="R53" s="129"/>
      <c r="T53" s="172"/>
      <c r="V53" s="400"/>
      <c r="X53" s="405"/>
      <c r="Y53" s="31"/>
      <c r="Z53" s="31"/>
      <c r="AA53" s="89"/>
    </row>
    <row r="54" spans="1:27" ht="15">
      <c r="A54" s="67" t="s">
        <v>17</v>
      </c>
      <c r="B54" s="64"/>
      <c r="C54" s="5"/>
      <c r="D54" s="11" t="s">
        <v>17</v>
      </c>
      <c r="E54" s="8">
        <f>SUM(E29:E52)</f>
        <v>0</v>
      </c>
      <c r="F54" s="10">
        <f aca="true" t="shared" si="17" ref="F54:I54">SUM(F29:F52)</f>
        <v>0</v>
      </c>
      <c r="G54" s="8">
        <f t="shared" si="17"/>
        <v>0</v>
      </c>
      <c r="H54" s="6">
        <f t="shared" si="17"/>
        <v>0</v>
      </c>
      <c r="I54" s="10">
        <f t="shared" si="17"/>
        <v>0</v>
      </c>
      <c r="K54" s="183">
        <f>SUM(K29:K52)</f>
        <v>0</v>
      </c>
      <c r="L54" s="184">
        <f>SUM(L29:L52)</f>
        <v>0</v>
      </c>
      <c r="N54" s="158">
        <f>SUM(N29:N52)</f>
        <v>0</v>
      </c>
      <c r="P54" s="145">
        <f>SUM(P29:P52)</f>
        <v>0</v>
      </c>
      <c r="Q54" s="30"/>
      <c r="R54" s="130">
        <f>SUM(R29:R52)</f>
        <v>0</v>
      </c>
      <c r="T54" s="173">
        <f>SUM(T29:T52)</f>
        <v>0</v>
      </c>
      <c r="V54" s="397">
        <f>SUM(V29:V52)</f>
        <v>0</v>
      </c>
      <c r="X54" s="410"/>
      <c r="Y54" s="31"/>
      <c r="Z54" s="31"/>
      <c r="AA54" s="89"/>
    </row>
    <row r="55" spans="1:27" ht="15.75" thickBot="1">
      <c r="A55" s="72"/>
      <c r="B55" s="65"/>
      <c r="C55" s="15"/>
      <c r="D55" s="13"/>
      <c r="E55" s="12"/>
      <c r="F55" s="13"/>
      <c r="G55" s="12" t="s">
        <v>22</v>
      </c>
      <c r="H55" s="15"/>
      <c r="I55" s="13"/>
      <c r="K55" s="185"/>
      <c r="L55" s="186"/>
      <c r="M55" s="76"/>
      <c r="N55" s="159"/>
      <c r="P55" s="146"/>
      <c r="Q55" s="33"/>
      <c r="R55" s="131"/>
      <c r="S55" s="76"/>
      <c r="T55" s="174"/>
      <c r="V55" s="401"/>
      <c r="X55" s="406"/>
      <c r="Y55" s="407"/>
      <c r="Z55" s="407"/>
      <c r="AA55" s="91"/>
    </row>
    <row r="56" spans="1:27" ht="15">
      <c r="A56" s="68">
        <f>F56+K56+N56+T56</f>
        <v>0</v>
      </c>
      <c r="D56" s="2" t="s">
        <v>30</v>
      </c>
      <c r="F56" s="3">
        <f>SUM(F32:F40)</f>
        <v>0</v>
      </c>
      <c r="G56" s="3">
        <f aca="true" t="shared" si="18" ref="G56:H56">SUM(G32:G40)</f>
        <v>0</v>
      </c>
      <c r="H56" s="3">
        <f t="shared" si="18"/>
        <v>0</v>
      </c>
      <c r="K56" s="160">
        <f>SUM(K32:K40)</f>
        <v>0</v>
      </c>
      <c r="L56" s="160">
        <f>SUM(L32:L40)</f>
        <v>0</v>
      </c>
      <c r="N56" s="160">
        <f>SUM(N32:N40)</f>
        <v>0</v>
      </c>
      <c r="P56" s="99">
        <f>SUM(P32:P40)</f>
        <v>0</v>
      </c>
      <c r="R56" s="132">
        <f>SUM(R32:R40)</f>
        <v>0</v>
      </c>
      <c r="T56" s="175">
        <f>SUM(T32:T40)</f>
        <v>0</v>
      </c>
      <c r="V56" s="79">
        <f>SUM(V32:V40)</f>
        <v>0</v>
      </c>
      <c r="X56" s="414" t="s">
        <v>52</v>
      </c>
      <c r="Y56" s="415">
        <f>SUM(K29:K31,K50:K52)</f>
        <v>0</v>
      </c>
      <c r="Z56" s="416">
        <f>IF(Y56=0,0,Y56/(Y57+Y56))</f>
        <v>0</v>
      </c>
      <c r="AA56" s="411" t="s">
        <v>33</v>
      </c>
    </row>
    <row r="57" spans="1:27" ht="15">
      <c r="A57" s="70">
        <f>F57+K57+N57+T57</f>
        <v>0</v>
      </c>
      <c r="D57" s="2" t="s">
        <v>31</v>
      </c>
      <c r="F57" s="3">
        <f>SUM(F41:F49)</f>
        <v>0</v>
      </c>
      <c r="G57" s="3">
        <f aca="true" t="shared" si="19" ref="G57:H57">SUM(G41:G49)</f>
        <v>0</v>
      </c>
      <c r="H57" s="3">
        <f t="shared" si="19"/>
        <v>0</v>
      </c>
      <c r="K57" s="160">
        <f>SUM(K41:K49)</f>
        <v>0</v>
      </c>
      <c r="L57" s="160">
        <f>SUM(L41:L49)</f>
        <v>0</v>
      </c>
      <c r="N57" s="160">
        <f>SUM(N41:N49)</f>
        <v>0</v>
      </c>
      <c r="P57" s="99">
        <f>SUM(P41:P49)</f>
        <v>0</v>
      </c>
      <c r="R57" s="132">
        <f>SUM(R41:R49)</f>
        <v>0</v>
      </c>
      <c r="T57" s="175">
        <f>SUM(T41:T49)</f>
        <v>0</v>
      </c>
      <c r="V57" s="79">
        <f>SUM(V41:V49)</f>
        <v>0</v>
      </c>
      <c r="X57" s="417" t="s">
        <v>154</v>
      </c>
      <c r="Y57" s="418">
        <f>I59</f>
        <v>0</v>
      </c>
      <c r="Z57" s="419">
        <f>1-Z56</f>
        <v>1</v>
      </c>
      <c r="AA57" s="89"/>
    </row>
    <row r="58" spans="1:27" ht="15.75" thickBot="1">
      <c r="A58" s="68">
        <f>K58</f>
        <v>0</v>
      </c>
      <c r="B58" s="373" t="s">
        <v>19</v>
      </c>
      <c r="C58" s="373"/>
      <c r="D58" s="373"/>
      <c r="E58" s="373"/>
      <c r="F58" s="373"/>
      <c r="G58" s="373"/>
      <c r="H58" s="373"/>
      <c r="I58" s="212">
        <f>E11/3</f>
        <v>0</v>
      </c>
      <c r="K58" s="161">
        <f>SUM(K29:K31)+SUM(K50:K52)</f>
        <v>0</v>
      </c>
      <c r="L58" s="161">
        <f>SUM(L29:L31)+SUM(L50:L52)</f>
        <v>0</v>
      </c>
      <c r="N58" s="161">
        <f aca="true" t="shared" si="20" ref="N58">SUM(N29:N31)+SUM(N50:N52)</f>
        <v>0</v>
      </c>
      <c r="P58" s="147">
        <f aca="true" t="shared" si="21" ref="P58">SUM(P29:P31)+SUM(P50:P52)</f>
        <v>0</v>
      </c>
      <c r="R58" s="133">
        <f aca="true" t="shared" si="22" ref="R58">SUM(R29:R31)+SUM(R50:R52)</f>
        <v>0</v>
      </c>
      <c r="T58" s="176">
        <f aca="true" t="shared" si="23" ref="T58">SUM(T29:T31)+SUM(T50:T52)</f>
        <v>0</v>
      </c>
      <c r="V58" s="402">
        <f aca="true" t="shared" si="24" ref="V58">SUM(V29:V31)+SUM(V50:V52)</f>
        <v>0</v>
      </c>
      <c r="X58" s="412" t="s">
        <v>153</v>
      </c>
      <c r="Y58" s="413">
        <f>Y59+Y57</f>
        <v>0</v>
      </c>
      <c r="Z58" s="420"/>
      <c r="AA58" s="91"/>
    </row>
    <row r="59" spans="1:25" ht="15.75" thickBot="1">
      <c r="A59" s="69">
        <f>A57+A56+A58</f>
        <v>0</v>
      </c>
      <c r="B59" s="71" t="s">
        <v>53</v>
      </c>
      <c r="F59" s="274"/>
      <c r="G59" s="274"/>
      <c r="H59" s="77" t="s">
        <v>100</v>
      </c>
      <c r="I59" s="212">
        <f>I58-F10</f>
        <v>0</v>
      </c>
      <c r="K59" s="160">
        <f>SUM(K56:K58)</f>
        <v>0</v>
      </c>
      <c r="L59" s="160">
        <f>SUM(L56:L58)</f>
        <v>0</v>
      </c>
      <c r="N59" s="160">
        <f aca="true" t="shared" si="25" ref="N59">SUM(N56:N58)</f>
        <v>0</v>
      </c>
      <c r="P59" s="99">
        <f aca="true" t="shared" si="26" ref="P59">SUM(P56:P58)</f>
        <v>0</v>
      </c>
      <c r="R59" s="132">
        <f aca="true" t="shared" si="27" ref="R59">SUM(R56:R58)</f>
        <v>0</v>
      </c>
      <c r="T59" s="175">
        <f aca="true" t="shared" si="28" ref="T59">SUM(T56:T58)</f>
        <v>0</v>
      </c>
      <c r="V59" s="79">
        <f aca="true" t="shared" si="29" ref="V59">SUM(V56:V58)</f>
        <v>0</v>
      </c>
      <c r="X59" s="387" t="s">
        <v>106</v>
      </c>
      <c r="Y59" s="386">
        <f>Y56+Y51+Y36</f>
        <v>0</v>
      </c>
    </row>
  </sheetData>
  <mergeCells count="40">
    <mergeCell ref="Y1:AA1"/>
    <mergeCell ref="B2:I2"/>
    <mergeCell ref="Y2:AA2"/>
    <mergeCell ref="B3:I3"/>
    <mergeCell ref="X23:AA24"/>
    <mergeCell ref="B5:I5"/>
    <mergeCell ref="K5:V5"/>
    <mergeCell ref="A7:E7"/>
    <mergeCell ref="T7:V7"/>
    <mergeCell ref="B1:I1"/>
    <mergeCell ref="K1:V2"/>
    <mergeCell ref="A32:A40"/>
    <mergeCell ref="A41:A49"/>
    <mergeCell ref="AA47:AA48"/>
    <mergeCell ref="I25:I28"/>
    <mergeCell ref="K25:L26"/>
    <mergeCell ref="N25:N28"/>
    <mergeCell ref="P25:P28"/>
    <mergeCell ref="R25:R28"/>
    <mergeCell ref="T25:T28"/>
    <mergeCell ref="A25:A28"/>
    <mergeCell ref="B25:D28"/>
    <mergeCell ref="E25:E28"/>
    <mergeCell ref="F25:F28"/>
    <mergeCell ref="G25:G28"/>
    <mergeCell ref="B58:H58"/>
    <mergeCell ref="X7:X8"/>
    <mergeCell ref="AA7:AA8"/>
    <mergeCell ref="V25:V28"/>
    <mergeCell ref="K27:K28"/>
    <mergeCell ref="L27:L28"/>
    <mergeCell ref="K23:R23"/>
    <mergeCell ref="K24:L24"/>
    <mergeCell ref="H25:H28"/>
    <mergeCell ref="D13:E13"/>
    <mergeCell ref="T13:V13"/>
    <mergeCell ref="I11:L11"/>
    <mergeCell ref="AA32:AA33"/>
    <mergeCell ref="X41:AA41"/>
    <mergeCell ref="X26:AA26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zoomScale="90" zoomScaleNormal="90" workbookViewId="0" topLeftCell="A1">
      <selection activeCell="Y1" sqref="Y1:AA1"/>
    </sheetView>
  </sheetViews>
  <sheetFormatPr defaultColWidth="9.140625" defaultRowHeight="15"/>
  <cols>
    <col min="1" max="1" width="13.140625" style="76" customWidth="1"/>
    <col min="2" max="3" width="4.7109375" style="1" customWidth="1"/>
    <col min="4" max="4" width="12.8515625" style="1" customWidth="1"/>
    <col min="5" max="5" width="12.42187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3.710937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5.28125" style="0" customWidth="1"/>
    <col min="24" max="24" width="38.7109375" style="0" customWidth="1"/>
    <col min="25" max="25" width="14.140625" style="0" customWidth="1"/>
    <col min="26" max="26" width="13.57421875" style="0" customWidth="1"/>
    <col min="27" max="27" width="9.71093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79" t="s">
        <v>60</v>
      </c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ht="33" customHeight="1"/>
    <row r="5" spans="2:24" ht="18.75">
      <c r="B5" s="378" t="s">
        <v>127</v>
      </c>
      <c r="C5" s="378"/>
      <c r="D5" s="378"/>
      <c r="E5" s="378"/>
      <c r="F5" s="378"/>
      <c r="G5" s="378"/>
      <c r="H5" s="378"/>
      <c r="I5" s="378"/>
      <c r="K5" s="378" t="s">
        <v>135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X5" s="273" t="s">
        <v>128</v>
      </c>
    </row>
    <row r="7" spans="1:27" ht="18.7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1362</v>
      </c>
      <c r="M7" s="178" t="s">
        <v>132</v>
      </c>
      <c r="T7" s="377" t="s">
        <v>74</v>
      </c>
      <c r="U7" s="377"/>
      <c r="V7" s="377"/>
      <c r="X7" s="374" t="s">
        <v>103</v>
      </c>
      <c r="Y7" s="292" t="s">
        <v>121</v>
      </c>
      <c r="Z7" s="292" t="s">
        <v>122</v>
      </c>
      <c r="AA7" s="374" t="s">
        <v>124</v>
      </c>
    </row>
    <row r="8" spans="1:27" ht="15">
      <c r="A8" s="103" t="s">
        <v>16</v>
      </c>
      <c r="B8" s="102"/>
      <c r="C8" s="102"/>
      <c r="D8" s="102"/>
      <c r="E8" s="200">
        <v>92016</v>
      </c>
      <c r="F8" s="84">
        <v>0</v>
      </c>
      <c r="G8" s="82">
        <f aca="true" t="shared" si="0" ref="G8:G9">F8+E8</f>
        <v>92016</v>
      </c>
      <c r="K8" s="236" t="s">
        <v>69</v>
      </c>
      <c r="L8" s="203">
        <v>3405</v>
      </c>
      <c r="M8" s="178" t="s">
        <v>133</v>
      </c>
      <c r="U8" s="2" t="s">
        <v>61</v>
      </c>
      <c r="V8" s="228"/>
      <c r="X8" s="375"/>
      <c r="Y8" s="293" t="s">
        <v>120</v>
      </c>
      <c r="Z8" s="293" t="s">
        <v>123</v>
      </c>
      <c r="AA8" s="375"/>
    </row>
    <row r="9" spans="1:27" ht="15">
      <c r="A9" s="111" t="s">
        <v>47</v>
      </c>
      <c r="B9" s="104"/>
      <c r="C9" s="104"/>
      <c r="D9" s="104"/>
      <c r="E9" s="201">
        <v>0</v>
      </c>
      <c r="F9" s="110">
        <v>0</v>
      </c>
      <c r="G9" s="82">
        <f t="shared" si="0"/>
        <v>0</v>
      </c>
      <c r="K9" s="86" t="s">
        <v>134</v>
      </c>
      <c r="L9" s="27">
        <f>SUM(L7:L8)+G11</f>
        <v>96783</v>
      </c>
      <c r="M9" s="78"/>
      <c r="U9" s="234" t="s">
        <v>66</v>
      </c>
      <c r="V9" s="88"/>
      <c r="W9">
        <v>1</v>
      </c>
      <c r="X9" s="294"/>
      <c r="Y9" s="294"/>
      <c r="Z9" s="294"/>
      <c r="AA9" s="294"/>
    </row>
    <row r="10" spans="1:27" ht="15">
      <c r="A10" s="111" t="s">
        <v>15</v>
      </c>
      <c r="B10" s="104"/>
      <c r="C10" s="104"/>
      <c r="D10" s="104"/>
      <c r="E10" s="238">
        <f>9/12*G10</f>
        <v>0</v>
      </c>
      <c r="F10" s="239">
        <f>3/12*G10</f>
        <v>0</v>
      </c>
      <c r="G10" s="204">
        <v>0</v>
      </c>
      <c r="U10" s="2" t="s">
        <v>129</v>
      </c>
      <c r="V10" s="227"/>
      <c r="W10">
        <v>2</v>
      </c>
      <c r="X10" s="294"/>
      <c r="Y10" s="294"/>
      <c r="Z10" s="294"/>
      <c r="AA10" s="294"/>
    </row>
    <row r="11" spans="1:27" ht="15">
      <c r="A11" s="80"/>
      <c r="B11" s="28"/>
      <c r="C11" s="28"/>
      <c r="D11" s="81" t="s">
        <v>26</v>
      </c>
      <c r="E11" s="100">
        <f>SUM(E8:E10)</f>
        <v>92016</v>
      </c>
      <c r="F11" s="85">
        <f>SUM(F8:F10)</f>
        <v>0</v>
      </c>
      <c r="G11" s="83">
        <f>SUM(G8:G10)</f>
        <v>92016</v>
      </c>
      <c r="I11" s="320" t="s">
        <v>126</v>
      </c>
      <c r="J11" s="321"/>
      <c r="K11" s="321"/>
      <c r="L11" s="322"/>
      <c r="U11" s="2" t="s">
        <v>131</v>
      </c>
      <c r="V11" s="275"/>
      <c r="W11">
        <v>3</v>
      </c>
      <c r="X11" s="294"/>
      <c r="Y11" s="294"/>
      <c r="Z11" s="294"/>
      <c r="AA11" s="294"/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W12">
        <v>4</v>
      </c>
      <c r="X12" s="294"/>
      <c r="Y12" s="294"/>
      <c r="Z12" s="294"/>
      <c r="AA12" s="294"/>
    </row>
    <row r="13" spans="1:27" ht="15" customHeight="1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T13" s="377" t="s">
        <v>75</v>
      </c>
      <c r="U13" s="377"/>
      <c r="V13" s="377"/>
      <c r="W13">
        <v>5</v>
      </c>
      <c r="X13" s="294"/>
      <c r="Y13" s="294"/>
      <c r="Z13" s="294"/>
      <c r="AA13" s="294"/>
    </row>
    <row r="14" spans="1:27" ht="15">
      <c r="A14" s="248"/>
      <c r="B14" s="253"/>
      <c r="C14" s="253"/>
      <c r="D14" s="33" t="s">
        <v>58</v>
      </c>
      <c r="E14" s="33" t="s">
        <v>59</v>
      </c>
      <c r="F14" s="3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U14" s="235" t="s">
        <v>67</v>
      </c>
      <c r="V14" s="241" t="s">
        <v>65</v>
      </c>
      <c r="W14">
        <v>6</v>
      </c>
      <c r="X14" s="294"/>
      <c r="Y14" s="294"/>
      <c r="Z14" s="294"/>
      <c r="AA14" s="294"/>
    </row>
    <row r="15" spans="1:27" ht="15">
      <c r="A15" s="214" t="s">
        <v>86</v>
      </c>
      <c r="B15" s="215"/>
      <c r="C15" s="216" t="s">
        <v>81</v>
      </c>
      <c r="D15" s="217">
        <f>F15/0.22*3</f>
        <v>0</v>
      </c>
      <c r="E15" s="217">
        <f>F15/0.25*3</f>
        <v>0</v>
      </c>
      <c r="F15" s="258">
        <v>0</v>
      </c>
      <c r="G15" s="263">
        <f>F15*(E8+E9+E10)</f>
        <v>0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U15" s="231" t="s">
        <v>107</v>
      </c>
      <c r="V15" s="232" t="s">
        <v>76</v>
      </c>
      <c r="W15">
        <v>7</v>
      </c>
      <c r="X15" s="294"/>
      <c r="Y15" s="294"/>
      <c r="Z15" s="294"/>
      <c r="AA15" s="294"/>
    </row>
    <row r="16" spans="1:27" ht="15">
      <c r="A16" s="218" t="s">
        <v>87</v>
      </c>
      <c r="B16" s="219"/>
      <c r="C16" s="220" t="s">
        <v>81</v>
      </c>
      <c r="D16" s="221">
        <f>F16/0.22*3</f>
        <v>3.409090909090909</v>
      </c>
      <c r="E16" s="221">
        <f>F16/0.25*3</f>
        <v>3</v>
      </c>
      <c r="F16" s="259">
        <v>0.25</v>
      </c>
      <c r="G16" s="264">
        <f>F16*(E8+E9+E10)</f>
        <v>23004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U16" s="230" t="s">
        <v>108</v>
      </c>
      <c r="V16" s="233" t="s">
        <v>64</v>
      </c>
      <c r="W16">
        <v>8</v>
      </c>
      <c r="X16" s="294"/>
      <c r="Y16" s="294"/>
      <c r="Z16" s="294"/>
      <c r="AA16" s="294"/>
    </row>
    <row r="17" spans="1:27" ht="15">
      <c r="A17" s="222" t="s">
        <v>88</v>
      </c>
      <c r="B17" s="223"/>
      <c r="C17" s="224" t="s">
        <v>81</v>
      </c>
      <c r="D17" s="205">
        <f>IF(F17=0,0,F17/0.44*6)</f>
        <v>0</v>
      </c>
      <c r="E17" s="296">
        <f>F17/0.25*3</f>
        <v>0</v>
      </c>
      <c r="F17" s="297">
        <v>0</v>
      </c>
      <c r="G17" s="298">
        <f>F17*(E8+E9)</f>
        <v>0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U17" s="229" t="s">
        <v>109</v>
      </c>
      <c r="V17" s="134" t="s">
        <v>63</v>
      </c>
      <c r="W17">
        <v>9</v>
      </c>
      <c r="X17" s="294"/>
      <c r="Y17" s="294"/>
      <c r="Z17" s="294"/>
      <c r="AA17" s="294"/>
    </row>
    <row r="18" spans="1:27" ht="15" customHeight="1">
      <c r="A18" s="80"/>
      <c r="B18" s="28"/>
      <c r="C18" s="225" t="s">
        <v>83</v>
      </c>
      <c r="D18" s="226">
        <f>SUM(D15:D17)</f>
        <v>3.409090909090909</v>
      </c>
      <c r="E18" s="226">
        <f>SUM(E15:E17)</f>
        <v>3</v>
      </c>
      <c r="F18" s="295">
        <f>SUM(F15:F17)</f>
        <v>0.25</v>
      </c>
      <c r="G18" s="299">
        <f>SUM(G15:G17)</f>
        <v>23004</v>
      </c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  <c r="U18" s="115" t="s">
        <v>110</v>
      </c>
      <c r="V18" s="114" t="s">
        <v>62</v>
      </c>
      <c r="W18">
        <v>10</v>
      </c>
      <c r="X18" s="294"/>
      <c r="Y18" s="294"/>
      <c r="Z18" s="294"/>
      <c r="AA18" s="294"/>
    </row>
    <row r="19" spans="1:24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  <c r="U19" s="236" t="s">
        <v>152</v>
      </c>
      <c r="V19" s="162" t="s">
        <v>68</v>
      </c>
      <c r="X19" s="1" t="s">
        <v>130</v>
      </c>
    </row>
    <row r="20" spans="1:24" ht="15" customHeight="1">
      <c r="A20" s="253"/>
      <c r="B20" s="253"/>
      <c r="C20" s="256"/>
      <c r="D20" s="257"/>
      <c r="E20" s="257"/>
      <c r="F20" s="253"/>
      <c r="G20" s="31"/>
      <c r="H20" s="271"/>
      <c r="I20" s="249"/>
      <c r="J20" s="243"/>
      <c r="K20" s="249"/>
      <c r="L20" s="249"/>
      <c r="U20" s="236"/>
      <c r="V20" s="162"/>
      <c r="X20" s="1" t="s">
        <v>125</v>
      </c>
    </row>
    <row r="21" spans="1:27" ht="33" customHeight="1">
      <c r="A21" s="253"/>
      <c r="B21" s="253"/>
      <c r="C21" s="256"/>
      <c r="D21" s="257"/>
      <c r="E21" s="257"/>
      <c r="F21" s="253"/>
      <c r="G21" s="31"/>
      <c r="H21" s="271"/>
      <c r="I21" s="249"/>
      <c r="J21" s="243"/>
      <c r="K21" s="249"/>
      <c r="L21" s="249"/>
      <c r="U21" s="236"/>
      <c r="V21" s="162"/>
      <c r="Z21" s="236"/>
      <c r="AA21" s="162"/>
    </row>
    <row r="22" spans="1:12" ht="15" customHeight="1">
      <c r="A22" s="253"/>
      <c r="B22" s="253"/>
      <c r="C22" s="256"/>
      <c r="D22" s="257"/>
      <c r="E22" s="257"/>
      <c r="F22" s="253"/>
      <c r="G22" s="31"/>
      <c r="H22" s="271"/>
      <c r="I22" s="249"/>
      <c r="J22" s="243"/>
      <c r="K22" s="249"/>
      <c r="L22" s="249"/>
    </row>
    <row r="23" spans="7:27" ht="15.75" customHeight="1">
      <c r="G23"/>
      <c r="H23"/>
      <c r="I23"/>
      <c r="K23" s="314" t="s">
        <v>113</v>
      </c>
      <c r="L23" s="314"/>
      <c r="M23" s="314"/>
      <c r="N23" s="314"/>
      <c r="O23" s="314"/>
      <c r="P23" s="314"/>
      <c r="Q23" s="314"/>
      <c r="R23" s="314"/>
      <c r="T23" s="162" t="s">
        <v>92</v>
      </c>
      <c r="U23" s="1"/>
      <c r="V23" s="390" t="s">
        <v>155</v>
      </c>
      <c r="X23" s="376" t="s">
        <v>97</v>
      </c>
      <c r="Y23" s="376"/>
      <c r="Z23" s="376"/>
      <c r="AA23" s="376"/>
    </row>
    <row r="24" spans="6:27" ht="15.75" customHeight="1" thickBot="1">
      <c r="F24" s="75" t="s">
        <v>24</v>
      </c>
      <c r="G24" s="92">
        <f>SUM(F15:F16)</f>
        <v>0.25</v>
      </c>
      <c r="H24" s="75" t="s">
        <v>24</v>
      </c>
      <c r="K24" s="312" t="s">
        <v>93</v>
      </c>
      <c r="L24" s="312"/>
      <c r="M24" s="75"/>
      <c r="N24" s="114" t="s">
        <v>93</v>
      </c>
      <c r="O24" s="75"/>
      <c r="P24" s="134" t="s">
        <v>94</v>
      </c>
      <c r="Q24" s="75"/>
      <c r="R24" s="119" t="s">
        <v>96</v>
      </c>
      <c r="T24" s="162" t="s">
        <v>95</v>
      </c>
      <c r="X24" s="376"/>
      <c r="Y24" s="376"/>
      <c r="Z24" s="376"/>
      <c r="AA24" s="376"/>
    </row>
    <row r="25" spans="1:25" ht="15" customHeight="1" thickBot="1">
      <c r="A25" s="333" t="s">
        <v>32</v>
      </c>
      <c r="B25" s="336" t="s">
        <v>1</v>
      </c>
      <c r="C25" s="337"/>
      <c r="D25" s="338"/>
      <c r="E25" s="345" t="s">
        <v>20</v>
      </c>
      <c r="F25" s="348" t="s">
        <v>21</v>
      </c>
      <c r="G25" s="351" t="s">
        <v>34</v>
      </c>
      <c r="H25" s="354" t="s">
        <v>35</v>
      </c>
      <c r="I25" s="357" t="s">
        <v>18</v>
      </c>
      <c r="K25" s="360" t="s">
        <v>115</v>
      </c>
      <c r="L25" s="361"/>
      <c r="N25" s="364" t="s">
        <v>48</v>
      </c>
      <c r="P25" s="366" t="s">
        <v>27</v>
      </c>
      <c r="Q25" s="29"/>
      <c r="R25" s="368" t="s">
        <v>29</v>
      </c>
      <c r="T25" s="370" t="s">
        <v>23</v>
      </c>
      <c r="V25" s="391" t="s">
        <v>159</v>
      </c>
      <c r="X25" s="389" t="s">
        <v>119</v>
      </c>
      <c r="Y25" s="290">
        <f>E11</f>
        <v>92016</v>
      </c>
    </row>
    <row r="26" spans="1:27" ht="15.75">
      <c r="A26" s="334"/>
      <c r="B26" s="339"/>
      <c r="C26" s="340"/>
      <c r="D26" s="341"/>
      <c r="E26" s="346"/>
      <c r="F26" s="349"/>
      <c r="G26" s="352"/>
      <c r="H26" s="355"/>
      <c r="I26" s="358"/>
      <c r="K26" s="362"/>
      <c r="L26" s="363"/>
      <c r="N26" s="365"/>
      <c r="P26" s="367"/>
      <c r="Q26" s="29"/>
      <c r="R26" s="369"/>
      <c r="T26" s="371"/>
      <c r="V26" s="392"/>
      <c r="X26" s="424" t="s">
        <v>98</v>
      </c>
      <c r="Y26" s="425"/>
      <c r="Z26" s="425"/>
      <c r="AA26" s="426"/>
    </row>
    <row r="27" spans="1:27" ht="15.75" thickBot="1">
      <c r="A27" s="334"/>
      <c r="B27" s="339"/>
      <c r="C27" s="340"/>
      <c r="D27" s="341"/>
      <c r="E27" s="346"/>
      <c r="F27" s="349"/>
      <c r="G27" s="352"/>
      <c r="H27" s="355"/>
      <c r="I27" s="358"/>
      <c r="K27" s="327" t="s">
        <v>46</v>
      </c>
      <c r="L27" s="329" t="s">
        <v>80</v>
      </c>
      <c r="N27" s="365"/>
      <c r="P27" s="367"/>
      <c r="Q27" s="29"/>
      <c r="R27" s="369"/>
      <c r="T27" s="371"/>
      <c r="V27" s="392"/>
      <c r="X27" s="427" t="s">
        <v>43</v>
      </c>
      <c r="Y27" s="428" t="s">
        <v>45</v>
      </c>
      <c r="Z27" s="428" t="s">
        <v>44</v>
      </c>
      <c r="AA27" s="429" t="s">
        <v>91</v>
      </c>
    </row>
    <row r="28" spans="1:27" ht="15" customHeight="1" thickBot="1">
      <c r="A28" s="335"/>
      <c r="B28" s="342"/>
      <c r="C28" s="343"/>
      <c r="D28" s="344"/>
      <c r="E28" s="347"/>
      <c r="F28" s="350"/>
      <c r="G28" s="353"/>
      <c r="H28" s="356"/>
      <c r="I28" s="359"/>
      <c r="K28" s="328"/>
      <c r="L28" s="330"/>
      <c r="N28" s="365"/>
      <c r="P28" s="367"/>
      <c r="Q28" s="29"/>
      <c r="R28" s="369"/>
      <c r="T28" s="371"/>
      <c r="V28" s="393"/>
      <c r="X28" s="116" t="s">
        <v>42</v>
      </c>
      <c r="Y28" s="117">
        <f>SUM(F32:F40)-Y30-Y29-Y33</f>
        <v>34506</v>
      </c>
      <c r="Z28" s="118">
        <f>IF(Y28=0,0,(Y28)/Y34)</f>
        <v>0.75</v>
      </c>
      <c r="AA28" s="206">
        <f>Z28</f>
        <v>0.75</v>
      </c>
    </row>
    <row r="29" spans="1:27" ht="15">
      <c r="A29" s="34"/>
      <c r="B29" s="16">
        <v>1</v>
      </c>
      <c r="C29" s="17">
        <v>15</v>
      </c>
      <c r="D29" s="18" t="s">
        <v>2</v>
      </c>
      <c r="E29" s="19">
        <f>E8/24</f>
        <v>3834</v>
      </c>
      <c r="F29" s="20"/>
      <c r="G29" s="22"/>
      <c r="H29" s="21"/>
      <c r="I29" s="20"/>
      <c r="K29" s="189">
        <f>F10/6</f>
        <v>0</v>
      </c>
      <c r="L29" s="190"/>
      <c r="N29" s="148"/>
      <c r="P29" s="135"/>
      <c r="R29" s="120"/>
      <c r="T29" s="163"/>
      <c r="V29" s="394">
        <f aca="true" t="shared" si="4" ref="V29:V31">T29+K29+E29</f>
        <v>3834</v>
      </c>
      <c r="X29" s="93" t="s">
        <v>40</v>
      </c>
      <c r="Y29" s="94">
        <f>SUM(R32:R40)</f>
        <v>0</v>
      </c>
      <c r="Z29" s="95">
        <f>IF(Y29=0,0,Y29/Y34)</f>
        <v>0</v>
      </c>
      <c r="AA29" s="207">
        <f>Z29</f>
        <v>0</v>
      </c>
    </row>
    <row r="30" spans="1:27" ht="15">
      <c r="A30" s="35" t="s">
        <v>33</v>
      </c>
      <c r="B30" s="14">
        <v>16</v>
      </c>
      <c r="C30" s="4">
        <v>31</v>
      </c>
      <c r="D30" s="11" t="s">
        <v>2</v>
      </c>
      <c r="E30" s="8">
        <f>E29</f>
        <v>3834</v>
      </c>
      <c r="F30" s="9"/>
      <c r="G30" s="23"/>
      <c r="H30" s="7"/>
      <c r="I30" s="9"/>
      <c r="K30" s="179">
        <f>K29</f>
        <v>0</v>
      </c>
      <c r="L30" s="180"/>
      <c r="N30" s="149"/>
      <c r="P30" s="136"/>
      <c r="R30" s="121"/>
      <c r="T30" s="164"/>
      <c r="V30" s="395">
        <f t="shared" si="4"/>
        <v>3834</v>
      </c>
      <c r="X30" s="96" t="s">
        <v>39</v>
      </c>
      <c r="Y30" s="97">
        <f>SUM(P32:P40)</f>
        <v>11502</v>
      </c>
      <c r="Z30" s="98">
        <f>IF(Y30=0,0,Y30/Y34)</f>
        <v>0.25</v>
      </c>
      <c r="AA30" s="208">
        <f>Z30</f>
        <v>0.25</v>
      </c>
    </row>
    <row r="31" spans="1:27" ht="15.75" thickBot="1">
      <c r="A31" s="36"/>
      <c r="B31" s="37">
        <v>1</v>
      </c>
      <c r="C31" s="38">
        <v>15</v>
      </c>
      <c r="D31" s="39" t="s">
        <v>3</v>
      </c>
      <c r="E31" s="40">
        <f aca="true" t="shared" si="5" ref="E31:H46">E30</f>
        <v>3834</v>
      </c>
      <c r="F31" s="41"/>
      <c r="G31" s="42"/>
      <c r="H31" s="43"/>
      <c r="I31" s="41"/>
      <c r="K31" s="193">
        <f aca="true" t="shared" si="6" ref="K31:L46">K30</f>
        <v>0</v>
      </c>
      <c r="L31" s="194"/>
      <c r="N31" s="150"/>
      <c r="P31" s="137"/>
      <c r="R31" s="122"/>
      <c r="T31" s="165"/>
      <c r="V31" s="395">
        <f t="shared" si="4"/>
        <v>3834</v>
      </c>
      <c r="X31" s="108" t="s">
        <v>41</v>
      </c>
      <c r="Y31" s="105">
        <f>SUM(N32:N40)</f>
        <v>0</v>
      </c>
      <c r="Z31" s="109">
        <f>IF(Y31=0,0,Y31/Y34)</f>
        <v>0</v>
      </c>
      <c r="AA31" s="300">
        <f>Z31</f>
        <v>0</v>
      </c>
    </row>
    <row r="32" spans="1:27" ht="15">
      <c r="A32" s="333" t="s">
        <v>30</v>
      </c>
      <c r="B32" s="44">
        <v>16</v>
      </c>
      <c r="C32" s="45">
        <v>31</v>
      </c>
      <c r="D32" s="46" t="s">
        <v>3</v>
      </c>
      <c r="E32" s="47">
        <f t="shared" si="5"/>
        <v>3834</v>
      </c>
      <c r="F32" s="48">
        <f>E8/18</f>
        <v>5112</v>
      </c>
      <c r="G32" s="47">
        <f>SUM(G15:G16)/24</f>
        <v>958.5</v>
      </c>
      <c r="H32" s="49">
        <f>SUM(G15:G16)/18</f>
        <v>1278</v>
      </c>
      <c r="I32" s="50">
        <f>H32-G32</f>
        <v>319.5</v>
      </c>
      <c r="K32" s="197">
        <f>E10/18</f>
        <v>0</v>
      </c>
      <c r="L32" s="198">
        <f>(G17/18)-K32*(1-F17)</f>
        <v>0</v>
      </c>
      <c r="N32" s="151">
        <f>E9/18</f>
        <v>0</v>
      </c>
      <c r="P32" s="138">
        <f>G16/18</f>
        <v>1278</v>
      </c>
      <c r="R32" s="123">
        <f>G15/18</f>
        <v>0</v>
      </c>
      <c r="T32" s="166">
        <f>L7/9</f>
        <v>151.33333333333334</v>
      </c>
      <c r="V32" s="396">
        <f>T32+K32+E32+N32</f>
        <v>3985.3333333333335</v>
      </c>
      <c r="X32" s="108" t="s">
        <v>79</v>
      </c>
      <c r="Y32" s="105">
        <f>SUM(K32:K40)</f>
        <v>0</v>
      </c>
      <c r="Z32" s="106">
        <f>IF(Y32=0,0,Y32/Y34)</f>
        <v>0</v>
      </c>
      <c r="AA32" s="372">
        <f>Z33+Z32</f>
        <v>0</v>
      </c>
    </row>
    <row r="33" spans="1:27" ht="15">
      <c r="A33" s="334"/>
      <c r="B33" s="14">
        <v>1</v>
      </c>
      <c r="C33" s="4">
        <v>15</v>
      </c>
      <c r="D33" s="11" t="s">
        <v>4</v>
      </c>
      <c r="E33" s="8">
        <f t="shared" si="5"/>
        <v>3834</v>
      </c>
      <c r="F33" s="10">
        <f>F32</f>
        <v>5112</v>
      </c>
      <c r="G33" s="8">
        <f>G32</f>
        <v>958.5</v>
      </c>
      <c r="H33" s="6">
        <f>H32</f>
        <v>1278</v>
      </c>
      <c r="I33" s="24">
        <f aca="true" t="shared" si="7" ref="I33:I49">H33-G33</f>
        <v>319.5</v>
      </c>
      <c r="K33" s="181">
        <f t="shared" si="6"/>
        <v>0</v>
      </c>
      <c r="L33" s="182">
        <f>L32</f>
        <v>0</v>
      </c>
      <c r="N33" s="152">
        <f aca="true" t="shared" si="8" ref="N33:N49">N32</f>
        <v>0</v>
      </c>
      <c r="P33" s="139">
        <f aca="true" t="shared" si="9" ref="P33:P49">P32</f>
        <v>1278</v>
      </c>
      <c r="R33" s="124">
        <f aca="true" t="shared" si="10" ref="R33:R49">R32</f>
        <v>0</v>
      </c>
      <c r="T33" s="167">
        <f aca="true" t="shared" si="11" ref="T33:T49">T32</f>
        <v>151.33333333333334</v>
      </c>
      <c r="V33" s="397">
        <f aca="true" t="shared" si="12" ref="V33:V40">V32</f>
        <v>3985.3333333333335</v>
      </c>
      <c r="X33" s="199" t="s">
        <v>78</v>
      </c>
      <c r="Y33" s="105">
        <f>SUM(L32:L40)</f>
        <v>0</v>
      </c>
      <c r="Z33" s="107">
        <f>IF(Y33=0,0,Y33/Y34)</f>
        <v>0</v>
      </c>
      <c r="AA33" s="372"/>
    </row>
    <row r="34" spans="1:27" ht="15.75" thickBot="1">
      <c r="A34" s="334"/>
      <c r="B34" s="14">
        <v>16</v>
      </c>
      <c r="C34" s="4">
        <v>30</v>
      </c>
      <c r="D34" s="11" t="s">
        <v>4</v>
      </c>
      <c r="E34" s="8">
        <f t="shared" si="5"/>
        <v>3834</v>
      </c>
      <c r="F34" s="10">
        <f t="shared" si="5"/>
        <v>5112</v>
      </c>
      <c r="G34" s="8">
        <f t="shared" si="5"/>
        <v>958.5</v>
      </c>
      <c r="H34" s="6">
        <f t="shared" si="5"/>
        <v>1278</v>
      </c>
      <c r="I34" s="24">
        <f t="shared" si="7"/>
        <v>319.5</v>
      </c>
      <c r="K34" s="181">
        <f t="shared" si="6"/>
        <v>0</v>
      </c>
      <c r="L34" s="182">
        <f t="shared" si="6"/>
        <v>0</v>
      </c>
      <c r="N34" s="152">
        <f t="shared" si="8"/>
        <v>0</v>
      </c>
      <c r="P34" s="139">
        <f t="shared" si="9"/>
        <v>1278</v>
      </c>
      <c r="R34" s="124">
        <f t="shared" si="10"/>
        <v>0</v>
      </c>
      <c r="T34" s="167">
        <f t="shared" si="11"/>
        <v>151.33333333333334</v>
      </c>
      <c r="V34" s="397">
        <f t="shared" si="12"/>
        <v>3985.3333333333335</v>
      </c>
      <c r="X34" s="112" t="s">
        <v>38</v>
      </c>
      <c r="Y34" s="209">
        <f>SUM(Y28:Y33)</f>
        <v>46008</v>
      </c>
      <c r="Z34" s="210">
        <f>SUM(Z28:Z33)</f>
        <v>1</v>
      </c>
      <c r="AA34" s="211">
        <f>SUM(AA28:AA33)</f>
        <v>1</v>
      </c>
    </row>
    <row r="35" spans="1:27" ht="15">
      <c r="A35" s="334"/>
      <c r="B35" s="14">
        <v>1</v>
      </c>
      <c r="C35" s="4">
        <v>15</v>
      </c>
      <c r="D35" s="11" t="s">
        <v>5</v>
      </c>
      <c r="E35" s="8">
        <f t="shared" si="5"/>
        <v>3834</v>
      </c>
      <c r="F35" s="10">
        <f t="shared" si="5"/>
        <v>5112</v>
      </c>
      <c r="G35" s="8">
        <f t="shared" si="5"/>
        <v>958.5</v>
      </c>
      <c r="H35" s="6">
        <f t="shared" si="5"/>
        <v>1278</v>
      </c>
      <c r="I35" s="24">
        <f t="shared" si="7"/>
        <v>319.5</v>
      </c>
      <c r="K35" s="181">
        <f t="shared" si="6"/>
        <v>0</v>
      </c>
      <c r="L35" s="182">
        <f t="shared" si="6"/>
        <v>0</v>
      </c>
      <c r="N35" s="152">
        <f t="shared" si="8"/>
        <v>0</v>
      </c>
      <c r="P35" s="139">
        <f t="shared" si="9"/>
        <v>1278</v>
      </c>
      <c r="R35" s="124">
        <f t="shared" si="10"/>
        <v>0</v>
      </c>
      <c r="T35" s="167">
        <f t="shared" si="11"/>
        <v>151.33333333333334</v>
      </c>
      <c r="V35" s="397">
        <f t="shared" si="12"/>
        <v>3985.3333333333335</v>
      </c>
      <c r="X35" s="237" t="s">
        <v>49</v>
      </c>
      <c r="Y35" s="177">
        <f>SUM(T32:T40)</f>
        <v>1362</v>
      </c>
      <c r="Z35" s="89"/>
      <c r="AA35" s="403" t="s">
        <v>50</v>
      </c>
    </row>
    <row r="36" spans="1:27" ht="15.75" thickBot="1">
      <c r="A36" s="334"/>
      <c r="B36" s="14">
        <v>16</v>
      </c>
      <c r="C36" s="4">
        <v>31</v>
      </c>
      <c r="D36" s="11" t="s">
        <v>5</v>
      </c>
      <c r="E36" s="8">
        <f t="shared" si="5"/>
        <v>3834</v>
      </c>
      <c r="F36" s="10">
        <f t="shared" si="5"/>
        <v>5112</v>
      </c>
      <c r="G36" s="8">
        <f t="shared" si="5"/>
        <v>958.5</v>
      </c>
      <c r="H36" s="6">
        <f t="shared" si="5"/>
        <v>1278</v>
      </c>
      <c r="I36" s="24">
        <f t="shared" si="7"/>
        <v>319.5</v>
      </c>
      <c r="K36" s="181">
        <f t="shared" si="6"/>
        <v>0</v>
      </c>
      <c r="L36" s="182">
        <f t="shared" si="6"/>
        <v>0</v>
      </c>
      <c r="N36" s="152">
        <f t="shared" si="8"/>
        <v>0</v>
      </c>
      <c r="P36" s="139">
        <f t="shared" si="9"/>
        <v>1278</v>
      </c>
      <c r="R36" s="124">
        <f t="shared" si="10"/>
        <v>0</v>
      </c>
      <c r="T36" s="167">
        <f t="shared" si="11"/>
        <v>151.33333333333334</v>
      </c>
      <c r="V36" s="397">
        <f t="shared" si="12"/>
        <v>3985.3333333333335</v>
      </c>
      <c r="X36" s="113" t="s">
        <v>37</v>
      </c>
      <c r="Y36" s="90">
        <f>Y35+Y34</f>
        <v>47370</v>
      </c>
      <c r="Z36" s="91"/>
      <c r="AA36" s="404" t="s">
        <v>157</v>
      </c>
    </row>
    <row r="37" spans="1:27" ht="15">
      <c r="A37" s="334"/>
      <c r="B37" s="14">
        <v>1</v>
      </c>
      <c r="C37" s="4">
        <v>15</v>
      </c>
      <c r="D37" s="11" t="s">
        <v>6</v>
      </c>
      <c r="E37" s="8">
        <f t="shared" si="5"/>
        <v>3834</v>
      </c>
      <c r="F37" s="10">
        <f t="shared" si="5"/>
        <v>5112</v>
      </c>
      <c r="G37" s="8">
        <f t="shared" si="5"/>
        <v>958.5</v>
      </c>
      <c r="H37" s="6">
        <f t="shared" si="5"/>
        <v>1278</v>
      </c>
      <c r="I37" s="24">
        <f t="shared" si="7"/>
        <v>319.5</v>
      </c>
      <c r="K37" s="181">
        <f t="shared" si="6"/>
        <v>0</v>
      </c>
      <c r="L37" s="182">
        <f t="shared" si="6"/>
        <v>0</v>
      </c>
      <c r="N37" s="152">
        <f t="shared" si="8"/>
        <v>0</v>
      </c>
      <c r="P37" s="139">
        <f t="shared" si="9"/>
        <v>1278</v>
      </c>
      <c r="R37" s="124">
        <f t="shared" si="10"/>
        <v>0</v>
      </c>
      <c r="T37" s="167">
        <f t="shared" si="11"/>
        <v>151.33333333333334</v>
      </c>
      <c r="V37" s="397">
        <f t="shared" si="12"/>
        <v>3985.3333333333335</v>
      </c>
      <c r="X37" s="405" t="s">
        <v>105</v>
      </c>
      <c r="Y37" s="421"/>
      <c r="Z37" s="422"/>
      <c r="AA37" s="423"/>
    </row>
    <row r="38" spans="1:27" ht="15">
      <c r="A38" s="334"/>
      <c r="B38" s="14">
        <v>16</v>
      </c>
      <c r="C38" s="4">
        <v>30</v>
      </c>
      <c r="D38" s="11" t="s">
        <v>6</v>
      </c>
      <c r="E38" s="8">
        <f t="shared" si="5"/>
        <v>3834</v>
      </c>
      <c r="F38" s="10">
        <f t="shared" si="5"/>
        <v>5112</v>
      </c>
      <c r="G38" s="8">
        <f t="shared" si="5"/>
        <v>958.5</v>
      </c>
      <c r="H38" s="6">
        <f t="shared" si="5"/>
        <v>1278</v>
      </c>
      <c r="I38" s="24">
        <f t="shared" si="7"/>
        <v>319.5</v>
      </c>
      <c r="K38" s="181">
        <f t="shared" si="6"/>
        <v>0</v>
      </c>
      <c r="L38" s="182">
        <f t="shared" si="6"/>
        <v>0</v>
      </c>
      <c r="N38" s="152">
        <f t="shared" si="8"/>
        <v>0</v>
      </c>
      <c r="P38" s="139">
        <f t="shared" si="9"/>
        <v>1278</v>
      </c>
      <c r="R38" s="124">
        <f t="shared" si="10"/>
        <v>0</v>
      </c>
      <c r="T38" s="167">
        <f t="shared" si="11"/>
        <v>151.33333333333334</v>
      </c>
      <c r="V38" s="397">
        <f t="shared" si="12"/>
        <v>3985.3333333333335</v>
      </c>
      <c r="X38" s="405"/>
      <c r="Y38" s="421"/>
      <c r="Z38" s="422"/>
      <c r="AA38" s="423"/>
    </row>
    <row r="39" spans="1:27" ht="15.75" thickBot="1">
      <c r="A39" s="334"/>
      <c r="B39" s="14">
        <v>1</v>
      </c>
      <c r="C39" s="4">
        <v>15</v>
      </c>
      <c r="D39" s="11" t="s">
        <v>7</v>
      </c>
      <c r="E39" s="8">
        <f t="shared" si="5"/>
        <v>3834</v>
      </c>
      <c r="F39" s="10">
        <f t="shared" si="5"/>
        <v>5112</v>
      </c>
      <c r="G39" s="8">
        <f t="shared" si="5"/>
        <v>958.5</v>
      </c>
      <c r="H39" s="6">
        <f t="shared" si="5"/>
        <v>1278</v>
      </c>
      <c r="I39" s="24">
        <f t="shared" si="7"/>
        <v>319.5</v>
      </c>
      <c r="K39" s="181">
        <f t="shared" si="6"/>
        <v>0</v>
      </c>
      <c r="L39" s="182">
        <f t="shared" si="6"/>
        <v>0</v>
      </c>
      <c r="N39" s="152">
        <f t="shared" si="8"/>
        <v>0</v>
      </c>
      <c r="P39" s="139">
        <f t="shared" si="9"/>
        <v>1278</v>
      </c>
      <c r="R39" s="124">
        <f t="shared" si="10"/>
        <v>0</v>
      </c>
      <c r="T39" s="167">
        <f t="shared" si="11"/>
        <v>151.33333333333334</v>
      </c>
      <c r="V39" s="397">
        <f t="shared" si="12"/>
        <v>3985.3333333333335</v>
      </c>
      <c r="X39" s="406"/>
      <c r="Y39" s="407"/>
      <c r="Z39" s="407"/>
      <c r="AA39" s="91"/>
    </row>
    <row r="40" spans="1:22" ht="15.75" thickBot="1">
      <c r="A40" s="335"/>
      <c r="B40" s="25">
        <v>16</v>
      </c>
      <c r="C40" s="26">
        <v>31</v>
      </c>
      <c r="D40" s="13" t="s">
        <v>7</v>
      </c>
      <c r="E40" s="51">
        <f t="shared" si="5"/>
        <v>3834</v>
      </c>
      <c r="F40" s="52">
        <f t="shared" si="5"/>
        <v>5112</v>
      </c>
      <c r="G40" s="51">
        <f t="shared" si="5"/>
        <v>958.5</v>
      </c>
      <c r="H40" s="53">
        <f t="shared" si="5"/>
        <v>1278</v>
      </c>
      <c r="I40" s="54">
        <f t="shared" si="7"/>
        <v>319.5</v>
      </c>
      <c r="K40" s="191">
        <f t="shared" si="6"/>
        <v>0</v>
      </c>
      <c r="L40" s="192">
        <f t="shared" si="6"/>
        <v>0</v>
      </c>
      <c r="N40" s="153">
        <f t="shared" si="8"/>
        <v>0</v>
      </c>
      <c r="P40" s="140">
        <f t="shared" si="9"/>
        <v>1278</v>
      </c>
      <c r="R40" s="125">
        <f t="shared" si="10"/>
        <v>0</v>
      </c>
      <c r="T40" s="168">
        <f t="shared" si="11"/>
        <v>151.33333333333334</v>
      </c>
      <c r="V40" s="398">
        <f t="shared" si="12"/>
        <v>3985.3333333333335</v>
      </c>
    </row>
    <row r="41" spans="1:27" ht="15.75">
      <c r="A41" s="333" t="s">
        <v>31</v>
      </c>
      <c r="B41" s="44">
        <v>1</v>
      </c>
      <c r="C41" s="45">
        <v>15</v>
      </c>
      <c r="D41" s="46" t="s">
        <v>8</v>
      </c>
      <c r="E41" s="47">
        <f t="shared" si="5"/>
        <v>3834</v>
      </c>
      <c r="F41" s="48">
        <f t="shared" si="5"/>
        <v>5112</v>
      </c>
      <c r="G41" s="47">
        <f t="shared" si="5"/>
        <v>958.5</v>
      </c>
      <c r="H41" s="49">
        <f t="shared" si="5"/>
        <v>1278</v>
      </c>
      <c r="I41" s="50">
        <f t="shared" si="7"/>
        <v>319.5</v>
      </c>
      <c r="K41" s="195">
        <f t="shared" si="6"/>
        <v>0</v>
      </c>
      <c r="L41" s="196">
        <f t="shared" si="6"/>
        <v>0</v>
      </c>
      <c r="N41" s="154">
        <f t="shared" si="8"/>
        <v>0</v>
      </c>
      <c r="P41" s="141">
        <f t="shared" si="9"/>
        <v>1278</v>
      </c>
      <c r="R41" s="126">
        <f t="shared" si="10"/>
        <v>0</v>
      </c>
      <c r="T41" s="169">
        <f>L8/9</f>
        <v>378.3333333333333</v>
      </c>
      <c r="V41" s="396">
        <f>T41+K41+E41+N41</f>
        <v>4212.333333333333</v>
      </c>
      <c r="X41" s="424" t="s">
        <v>99</v>
      </c>
      <c r="Y41" s="425"/>
      <c r="Z41" s="425"/>
      <c r="AA41" s="426"/>
    </row>
    <row r="42" spans="1:27" ht="15.75" thickBot="1">
      <c r="A42" s="334"/>
      <c r="B42" s="14">
        <v>16</v>
      </c>
      <c r="C42" s="4">
        <v>31</v>
      </c>
      <c r="D42" s="11" t="s">
        <v>8</v>
      </c>
      <c r="E42" s="8">
        <f t="shared" si="5"/>
        <v>3834</v>
      </c>
      <c r="F42" s="10">
        <f t="shared" si="5"/>
        <v>5112</v>
      </c>
      <c r="G42" s="8">
        <f t="shared" si="5"/>
        <v>958.5</v>
      </c>
      <c r="H42" s="6">
        <f t="shared" si="5"/>
        <v>1278</v>
      </c>
      <c r="I42" s="24">
        <f t="shared" si="7"/>
        <v>319.5</v>
      </c>
      <c r="K42" s="181">
        <f t="shared" si="6"/>
        <v>0</v>
      </c>
      <c r="L42" s="182">
        <f t="shared" si="6"/>
        <v>0</v>
      </c>
      <c r="N42" s="152">
        <f t="shared" si="8"/>
        <v>0</v>
      </c>
      <c r="P42" s="139">
        <f t="shared" si="9"/>
        <v>1278</v>
      </c>
      <c r="R42" s="124">
        <f t="shared" si="10"/>
        <v>0</v>
      </c>
      <c r="T42" s="167">
        <f t="shared" si="11"/>
        <v>378.3333333333333</v>
      </c>
      <c r="V42" s="397">
        <f aca="true" t="shared" si="13" ref="V42:V49">V41</f>
        <v>4212.333333333333</v>
      </c>
      <c r="X42" s="408" t="s">
        <v>43</v>
      </c>
      <c r="Y42" s="101" t="s">
        <v>45</v>
      </c>
      <c r="Z42" s="101" t="s">
        <v>44</v>
      </c>
      <c r="AA42" s="409" t="s">
        <v>91</v>
      </c>
    </row>
    <row r="43" spans="1:27" ht="15">
      <c r="A43" s="334"/>
      <c r="B43" s="14">
        <v>1</v>
      </c>
      <c r="C43" s="4">
        <v>15</v>
      </c>
      <c r="D43" s="11" t="s">
        <v>9</v>
      </c>
      <c r="E43" s="8">
        <f t="shared" si="5"/>
        <v>3834</v>
      </c>
      <c r="F43" s="10">
        <f t="shared" si="5"/>
        <v>5112</v>
      </c>
      <c r="G43" s="8">
        <f t="shared" si="5"/>
        <v>958.5</v>
      </c>
      <c r="H43" s="6">
        <f t="shared" si="5"/>
        <v>1278</v>
      </c>
      <c r="I43" s="24">
        <f t="shared" si="7"/>
        <v>319.5</v>
      </c>
      <c r="K43" s="181">
        <f t="shared" si="6"/>
        <v>0</v>
      </c>
      <c r="L43" s="182">
        <f t="shared" si="6"/>
        <v>0</v>
      </c>
      <c r="N43" s="152">
        <f t="shared" si="8"/>
        <v>0</v>
      </c>
      <c r="P43" s="139">
        <f t="shared" si="9"/>
        <v>1278</v>
      </c>
      <c r="Q43" s="30"/>
      <c r="R43" s="124">
        <f t="shared" si="10"/>
        <v>0</v>
      </c>
      <c r="T43" s="167">
        <f t="shared" si="11"/>
        <v>378.3333333333333</v>
      </c>
      <c r="V43" s="397">
        <f t="shared" si="13"/>
        <v>4212.333333333333</v>
      </c>
      <c r="X43" s="116" t="s">
        <v>42</v>
      </c>
      <c r="Y43" s="117">
        <f>SUM(F41:F49)-Y45-Y44-Y48</f>
        <v>34506</v>
      </c>
      <c r="Z43" s="118">
        <f>IF(Y43=0,0,(Y43)/Y49)</f>
        <v>0.75</v>
      </c>
      <c r="AA43" s="206">
        <f>Z43</f>
        <v>0.75</v>
      </c>
    </row>
    <row r="44" spans="1:27" ht="15">
      <c r="A44" s="334"/>
      <c r="B44" s="14">
        <v>16</v>
      </c>
      <c r="C44" s="4">
        <v>28</v>
      </c>
      <c r="D44" s="11" t="s">
        <v>9</v>
      </c>
      <c r="E44" s="8">
        <f t="shared" si="5"/>
        <v>3834</v>
      </c>
      <c r="F44" s="10">
        <f t="shared" si="5"/>
        <v>5112</v>
      </c>
      <c r="G44" s="8">
        <f t="shared" si="5"/>
        <v>958.5</v>
      </c>
      <c r="H44" s="6">
        <f t="shared" si="5"/>
        <v>1278</v>
      </c>
      <c r="I44" s="24">
        <f t="shared" si="7"/>
        <v>319.5</v>
      </c>
      <c r="K44" s="181">
        <f t="shared" si="6"/>
        <v>0</v>
      </c>
      <c r="L44" s="182">
        <f t="shared" si="6"/>
        <v>0</v>
      </c>
      <c r="N44" s="152">
        <f t="shared" si="8"/>
        <v>0</v>
      </c>
      <c r="P44" s="139">
        <f t="shared" si="9"/>
        <v>1278</v>
      </c>
      <c r="Q44" s="30"/>
      <c r="R44" s="124">
        <f t="shared" si="10"/>
        <v>0</v>
      </c>
      <c r="T44" s="167">
        <f t="shared" si="11"/>
        <v>378.3333333333333</v>
      </c>
      <c r="V44" s="397">
        <f t="shared" si="13"/>
        <v>4212.333333333333</v>
      </c>
      <c r="X44" s="93" t="s">
        <v>40</v>
      </c>
      <c r="Y44" s="94">
        <f>SUM(R41:R49)</f>
        <v>0</v>
      </c>
      <c r="Z44" s="95">
        <f>IF(Y44=0,0,Y44/Y49)</f>
        <v>0</v>
      </c>
      <c r="AA44" s="207">
        <f>Z44</f>
        <v>0</v>
      </c>
    </row>
    <row r="45" spans="1:27" ht="15">
      <c r="A45" s="334"/>
      <c r="B45" s="14">
        <v>1</v>
      </c>
      <c r="C45" s="4">
        <v>15</v>
      </c>
      <c r="D45" s="11" t="s">
        <v>10</v>
      </c>
      <c r="E45" s="8">
        <f t="shared" si="5"/>
        <v>3834</v>
      </c>
      <c r="F45" s="10">
        <f t="shared" si="5"/>
        <v>5112</v>
      </c>
      <c r="G45" s="8">
        <f t="shared" si="5"/>
        <v>958.5</v>
      </c>
      <c r="H45" s="6">
        <f t="shared" si="5"/>
        <v>1278</v>
      </c>
      <c r="I45" s="24">
        <f t="shared" si="7"/>
        <v>319.5</v>
      </c>
      <c r="K45" s="181">
        <f t="shared" si="6"/>
        <v>0</v>
      </c>
      <c r="L45" s="182">
        <f t="shared" si="6"/>
        <v>0</v>
      </c>
      <c r="N45" s="152">
        <f t="shared" si="8"/>
        <v>0</v>
      </c>
      <c r="P45" s="139">
        <f t="shared" si="9"/>
        <v>1278</v>
      </c>
      <c r="Q45" s="30"/>
      <c r="R45" s="124">
        <f t="shared" si="10"/>
        <v>0</v>
      </c>
      <c r="T45" s="167">
        <f t="shared" si="11"/>
        <v>378.3333333333333</v>
      </c>
      <c r="V45" s="397">
        <f t="shared" si="13"/>
        <v>4212.333333333333</v>
      </c>
      <c r="X45" s="96" t="s">
        <v>39</v>
      </c>
      <c r="Y45" s="97">
        <f>SUM(P41:P49)</f>
        <v>11502</v>
      </c>
      <c r="Z45" s="98">
        <f>IF(Y45=0,0,Y45/Y49)</f>
        <v>0.25</v>
      </c>
      <c r="AA45" s="208">
        <f>Z45</f>
        <v>0.25</v>
      </c>
    </row>
    <row r="46" spans="1:27" ht="15">
      <c r="A46" s="334"/>
      <c r="B46" s="14">
        <v>16</v>
      </c>
      <c r="C46" s="4">
        <v>31</v>
      </c>
      <c r="D46" s="11" t="s">
        <v>10</v>
      </c>
      <c r="E46" s="8">
        <f t="shared" si="5"/>
        <v>3834</v>
      </c>
      <c r="F46" s="10">
        <f t="shared" si="5"/>
        <v>5112</v>
      </c>
      <c r="G46" s="8">
        <f t="shared" si="5"/>
        <v>958.5</v>
      </c>
      <c r="H46" s="6">
        <f t="shared" si="5"/>
        <v>1278</v>
      </c>
      <c r="I46" s="24">
        <f t="shared" si="7"/>
        <v>319.5</v>
      </c>
      <c r="K46" s="181">
        <f t="shared" si="6"/>
        <v>0</v>
      </c>
      <c r="L46" s="182">
        <f t="shared" si="6"/>
        <v>0</v>
      </c>
      <c r="N46" s="152">
        <f t="shared" si="8"/>
        <v>0</v>
      </c>
      <c r="P46" s="139">
        <f t="shared" si="9"/>
        <v>1278</v>
      </c>
      <c r="Q46" s="30"/>
      <c r="R46" s="124">
        <f t="shared" si="10"/>
        <v>0</v>
      </c>
      <c r="T46" s="167">
        <f t="shared" si="11"/>
        <v>378.3333333333333</v>
      </c>
      <c r="V46" s="397">
        <f t="shared" si="13"/>
        <v>4212.333333333333</v>
      </c>
      <c r="X46" s="108" t="s">
        <v>41</v>
      </c>
      <c r="Y46" s="105">
        <f>SUM(N41:N49)</f>
        <v>0</v>
      </c>
      <c r="Z46" s="109">
        <f>IF(Y46=0,0,Y46/Y49)</f>
        <v>0</v>
      </c>
      <c r="AA46" s="300">
        <f>Z46</f>
        <v>0</v>
      </c>
    </row>
    <row r="47" spans="1:27" ht="15">
      <c r="A47" s="334"/>
      <c r="B47" s="14">
        <v>1</v>
      </c>
      <c r="C47" s="4">
        <v>15</v>
      </c>
      <c r="D47" s="11" t="s">
        <v>11</v>
      </c>
      <c r="E47" s="8">
        <f aca="true" t="shared" si="14" ref="E47:H52">E46</f>
        <v>3834</v>
      </c>
      <c r="F47" s="10">
        <f t="shared" si="14"/>
        <v>5112</v>
      </c>
      <c r="G47" s="8">
        <f t="shared" si="14"/>
        <v>958.5</v>
      </c>
      <c r="H47" s="6">
        <f t="shared" si="14"/>
        <v>1278</v>
      </c>
      <c r="I47" s="24">
        <f t="shared" si="7"/>
        <v>319.5</v>
      </c>
      <c r="K47" s="181">
        <f aca="true" t="shared" si="15" ref="K47:L52">K46</f>
        <v>0</v>
      </c>
      <c r="L47" s="182">
        <f t="shared" si="15"/>
        <v>0</v>
      </c>
      <c r="N47" s="152">
        <f t="shared" si="8"/>
        <v>0</v>
      </c>
      <c r="P47" s="139">
        <f t="shared" si="9"/>
        <v>1278</v>
      </c>
      <c r="Q47" s="30"/>
      <c r="R47" s="124">
        <f t="shared" si="10"/>
        <v>0</v>
      </c>
      <c r="T47" s="167">
        <f t="shared" si="11"/>
        <v>378.3333333333333</v>
      </c>
      <c r="V47" s="397">
        <f t="shared" si="13"/>
        <v>4212.333333333333</v>
      </c>
      <c r="X47" s="108" t="s">
        <v>79</v>
      </c>
      <c r="Y47" s="105">
        <f>SUM(K41:K49)</f>
        <v>0</v>
      </c>
      <c r="Z47" s="106">
        <f>IF(Y47=0,0,Y47/Y49)</f>
        <v>0</v>
      </c>
      <c r="AA47" s="372">
        <f>Z48+Z47</f>
        <v>0</v>
      </c>
    </row>
    <row r="48" spans="1:27" ht="15">
      <c r="A48" s="334"/>
      <c r="B48" s="14">
        <v>16</v>
      </c>
      <c r="C48" s="4">
        <v>30</v>
      </c>
      <c r="D48" s="11" t="s">
        <v>11</v>
      </c>
      <c r="E48" s="8">
        <f t="shared" si="14"/>
        <v>3834</v>
      </c>
      <c r="F48" s="10">
        <f t="shared" si="14"/>
        <v>5112</v>
      </c>
      <c r="G48" s="8">
        <f t="shared" si="14"/>
        <v>958.5</v>
      </c>
      <c r="H48" s="6">
        <f t="shared" si="14"/>
        <v>1278</v>
      </c>
      <c r="I48" s="24">
        <f t="shared" si="7"/>
        <v>319.5</v>
      </c>
      <c r="K48" s="181">
        <f t="shared" si="15"/>
        <v>0</v>
      </c>
      <c r="L48" s="182">
        <f t="shared" si="15"/>
        <v>0</v>
      </c>
      <c r="N48" s="152">
        <f t="shared" si="8"/>
        <v>0</v>
      </c>
      <c r="P48" s="139">
        <f t="shared" si="9"/>
        <v>1278</v>
      </c>
      <c r="Q48" s="30"/>
      <c r="R48" s="124">
        <f t="shared" si="10"/>
        <v>0</v>
      </c>
      <c r="T48" s="167">
        <f t="shared" si="11"/>
        <v>378.3333333333333</v>
      </c>
      <c r="V48" s="397">
        <f t="shared" si="13"/>
        <v>4212.333333333333</v>
      </c>
      <c r="X48" s="199" t="s">
        <v>78</v>
      </c>
      <c r="Y48" s="105">
        <f>SUM(L41:L49)</f>
        <v>0</v>
      </c>
      <c r="Z48" s="107">
        <f>IF(Y48=0,0,Y48/Y49)</f>
        <v>0</v>
      </c>
      <c r="AA48" s="372"/>
    </row>
    <row r="49" spans="1:27" ht="15.75" thickBot="1">
      <c r="A49" s="335"/>
      <c r="B49" s="25">
        <v>1</v>
      </c>
      <c r="C49" s="26">
        <v>15</v>
      </c>
      <c r="D49" s="13" t="s">
        <v>12</v>
      </c>
      <c r="E49" s="51">
        <f t="shared" si="14"/>
        <v>3834</v>
      </c>
      <c r="F49" s="52">
        <f t="shared" si="14"/>
        <v>5112</v>
      </c>
      <c r="G49" s="51">
        <f t="shared" si="14"/>
        <v>958.5</v>
      </c>
      <c r="H49" s="53">
        <f t="shared" si="14"/>
        <v>1278</v>
      </c>
      <c r="I49" s="54">
        <f t="shared" si="7"/>
        <v>319.5</v>
      </c>
      <c r="K49" s="191">
        <f t="shared" si="15"/>
        <v>0</v>
      </c>
      <c r="L49" s="192">
        <f t="shared" si="15"/>
        <v>0</v>
      </c>
      <c r="N49" s="153">
        <f t="shared" si="8"/>
        <v>0</v>
      </c>
      <c r="P49" s="140">
        <f t="shared" si="9"/>
        <v>1278</v>
      </c>
      <c r="Q49" s="30"/>
      <c r="R49" s="125">
        <f t="shared" si="10"/>
        <v>0</v>
      </c>
      <c r="T49" s="168">
        <f t="shared" si="11"/>
        <v>378.3333333333333</v>
      </c>
      <c r="V49" s="398">
        <f t="shared" si="13"/>
        <v>4212.333333333333</v>
      </c>
      <c r="X49" s="112" t="s">
        <v>38</v>
      </c>
      <c r="Y49" s="209">
        <f>SUM(Y43:Y48)</f>
        <v>46008</v>
      </c>
      <c r="Z49" s="210">
        <f>SUM(Z43:Z48)</f>
        <v>1</v>
      </c>
      <c r="AA49" s="211">
        <f>SUM(AA43:AA48)</f>
        <v>1</v>
      </c>
    </row>
    <row r="50" spans="1:27" ht="15">
      <c r="A50" s="34"/>
      <c r="B50" s="44">
        <v>16</v>
      </c>
      <c r="C50" s="45">
        <v>31</v>
      </c>
      <c r="D50" s="46" t="s">
        <v>12</v>
      </c>
      <c r="E50" s="47">
        <f t="shared" si="14"/>
        <v>3834</v>
      </c>
      <c r="F50" s="57"/>
      <c r="G50" s="58"/>
      <c r="H50" s="59"/>
      <c r="I50" s="57"/>
      <c r="K50" s="187">
        <f>K31</f>
        <v>0</v>
      </c>
      <c r="L50" s="188"/>
      <c r="N50" s="155"/>
      <c r="P50" s="142"/>
      <c r="Q50" s="30"/>
      <c r="R50" s="127"/>
      <c r="T50" s="170"/>
      <c r="V50" s="394">
        <f aca="true" t="shared" si="16" ref="V50:V52">T50+K50+E50</f>
        <v>3834</v>
      </c>
      <c r="X50" s="237" t="s">
        <v>49</v>
      </c>
      <c r="Y50" s="177">
        <f>SUM(T41:T49)</f>
        <v>3405.0000000000005</v>
      </c>
      <c r="Z50" s="89"/>
      <c r="AA50" s="403" t="s">
        <v>51</v>
      </c>
    </row>
    <row r="51" spans="1:27" ht="15.75" thickBot="1">
      <c r="A51" s="35" t="s">
        <v>33</v>
      </c>
      <c r="B51" s="14">
        <v>1</v>
      </c>
      <c r="C51" s="4">
        <v>15</v>
      </c>
      <c r="D51" s="11" t="s">
        <v>13</v>
      </c>
      <c r="E51" s="8">
        <f t="shared" si="14"/>
        <v>3834</v>
      </c>
      <c r="F51" s="9"/>
      <c r="G51" s="23"/>
      <c r="H51" s="7"/>
      <c r="I51" s="9"/>
      <c r="K51" s="179">
        <f t="shared" si="15"/>
        <v>0</v>
      </c>
      <c r="L51" s="180"/>
      <c r="N51" s="149"/>
      <c r="P51" s="136"/>
      <c r="Q51" s="30"/>
      <c r="R51" s="121"/>
      <c r="T51" s="164"/>
      <c r="V51" s="395">
        <f t="shared" si="16"/>
        <v>3834</v>
      </c>
      <c r="X51" s="113" t="s">
        <v>37</v>
      </c>
      <c r="Y51" s="90">
        <f>Y50+Y49</f>
        <v>49413</v>
      </c>
      <c r="Z51" s="91"/>
      <c r="AA51" s="404" t="s">
        <v>157</v>
      </c>
    </row>
    <row r="52" spans="1:27" ht="15.75" thickBot="1">
      <c r="A52" s="36"/>
      <c r="B52" s="25">
        <v>16</v>
      </c>
      <c r="C52" s="26">
        <v>30</v>
      </c>
      <c r="D52" s="13" t="s">
        <v>13</v>
      </c>
      <c r="E52" s="51">
        <f t="shared" si="14"/>
        <v>3834</v>
      </c>
      <c r="F52" s="60"/>
      <c r="G52" s="61"/>
      <c r="H52" s="62"/>
      <c r="I52" s="60"/>
      <c r="K52" s="384">
        <f t="shared" si="15"/>
        <v>0</v>
      </c>
      <c r="L52" s="385"/>
      <c r="N52" s="156"/>
      <c r="P52" s="143"/>
      <c r="Q52" s="30"/>
      <c r="R52" s="128"/>
      <c r="T52" s="171"/>
      <c r="V52" s="399">
        <f t="shared" si="16"/>
        <v>3834</v>
      </c>
      <c r="X52" s="405" t="s">
        <v>105</v>
      </c>
      <c r="Y52" s="31"/>
      <c r="Z52" s="31"/>
      <c r="AA52" s="89"/>
    </row>
    <row r="53" spans="1:27" ht="15">
      <c r="A53" s="66"/>
      <c r="B53" s="63"/>
      <c r="C53" s="56"/>
      <c r="D53" s="18"/>
      <c r="E53" s="55"/>
      <c r="F53" s="18"/>
      <c r="G53" s="55"/>
      <c r="H53" s="56"/>
      <c r="I53" s="18"/>
      <c r="K53" s="382"/>
      <c r="L53" s="383"/>
      <c r="N53" s="157"/>
      <c r="P53" s="144"/>
      <c r="Q53" s="30"/>
      <c r="R53" s="129"/>
      <c r="T53" s="172"/>
      <c r="V53" s="400"/>
      <c r="X53" s="405"/>
      <c r="Y53" s="31"/>
      <c r="Z53" s="31"/>
      <c r="AA53" s="89"/>
    </row>
    <row r="54" spans="1:27" ht="15">
      <c r="A54" s="67" t="s">
        <v>17</v>
      </c>
      <c r="B54" s="64"/>
      <c r="C54" s="5"/>
      <c r="D54" s="11" t="s">
        <v>17</v>
      </c>
      <c r="E54" s="8">
        <f>SUM(E29:E52)</f>
        <v>92016</v>
      </c>
      <c r="F54" s="10">
        <f aca="true" t="shared" si="17" ref="F54:I54">SUM(F29:F52)</f>
        <v>92016</v>
      </c>
      <c r="G54" s="8">
        <f t="shared" si="17"/>
        <v>17253</v>
      </c>
      <c r="H54" s="6">
        <f t="shared" si="17"/>
        <v>23004</v>
      </c>
      <c r="I54" s="10">
        <f t="shared" si="17"/>
        <v>5751</v>
      </c>
      <c r="K54" s="183">
        <f>SUM(K29:K52)</f>
        <v>0</v>
      </c>
      <c r="L54" s="184">
        <f>SUM(L29:L52)</f>
        <v>0</v>
      </c>
      <c r="N54" s="158">
        <f>SUM(N29:N52)</f>
        <v>0</v>
      </c>
      <c r="P54" s="145">
        <f>SUM(P29:P52)</f>
        <v>23004</v>
      </c>
      <c r="Q54" s="30"/>
      <c r="R54" s="130">
        <f>SUM(R29:R52)</f>
        <v>0</v>
      </c>
      <c r="T54" s="173">
        <f>SUM(T29:T52)</f>
        <v>4767</v>
      </c>
      <c r="V54" s="397">
        <f>SUM(V29:V52)</f>
        <v>96783</v>
      </c>
      <c r="X54" s="410"/>
      <c r="Y54" s="31"/>
      <c r="Z54" s="31"/>
      <c r="AA54" s="89"/>
    </row>
    <row r="55" spans="1:27" ht="15.75" thickBot="1">
      <c r="A55" s="72"/>
      <c r="B55" s="65"/>
      <c r="C55" s="15"/>
      <c r="D55" s="13"/>
      <c r="E55" s="12"/>
      <c r="F55" s="13"/>
      <c r="G55" s="12" t="s">
        <v>22</v>
      </c>
      <c r="H55" s="15"/>
      <c r="I55" s="13"/>
      <c r="K55" s="185"/>
      <c r="L55" s="186"/>
      <c r="M55" s="76"/>
      <c r="N55" s="159"/>
      <c r="P55" s="146"/>
      <c r="Q55" s="33"/>
      <c r="R55" s="131"/>
      <c r="S55" s="76"/>
      <c r="T55" s="174"/>
      <c r="V55" s="401"/>
      <c r="X55" s="406"/>
      <c r="Y55" s="407"/>
      <c r="Z55" s="407"/>
      <c r="AA55" s="91"/>
    </row>
    <row r="56" spans="1:27" ht="15">
      <c r="A56" s="68">
        <f>F56+K56+N56+T56</f>
        <v>47370</v>
      </c>
      <c r="D56" s="2" t="s">
        <v>30</v>
      </c>
      <c r="F56" s="3">
        <f>SUM(F32:F40)</f>
        <v>46008</v>
      </c>
      <c r="G56" s="3">
        <f aca="true" t="shared" si="18" ref="G56:H56">SUM(G32:G40)</f>
        <v>8626.5</v>
      </c>
      <c r="H56" s="3">
        <f t="shared" si="18"/>
        <v>11502</v>
      </c>
      <c r="K56" s="160">
        <f>SUM(K32:K40)</f>
        <v>0</v>
      </c>
      <c r="L56" s="160">
        <f>SUM(L32:L40)</f>
        <v>0</v>
      </c>
      <c r="N56" s="160">
        <f>SUM(N32:N40)</f>
        <v>0</v>
      </c>
      <c r="P56" s="99">
        <f>SUM(P32:P40)</f>
        <v>11502</v>
      </c>
      <c r="R56" s="132">
        <f>SUM(R32:R40)</f>
        <v>0</v>
      </c>
      <c r="T56" s="175">
        <f>SUM(T32:T40)</f>
        <v>1362</v>
      </c>
      <c r="V56" s="79">
        <f>SUM(V32:V40)</f>
        <v>35868</v>
      </c>
      <c r="X56" s="414" t="s">
        <v>52</v>
      </c>
      <c r="Y56" s="415">
        <f>SUM(K29:K31,K50:K52)</f>
        <v>0</v>
      </c>
      <c r="Z56" s="416">
        <f>IF(Y56=0,0,Y56/(Y57+Y56))</f>
        <v>0</v>
      </c>
      <c r="AA56" s="411" t="s">
        <v>33</v>
      </c>
    </row>
    <row r="57" spans="1:27" ht="15">
      <c r="A57" s="70">
        <f>F57+K57+N57+T57</f>
        <v>49413</v>
      </c>
      <c r="D57" s="2" t="s">
        <v>31</v>
      </c>
      <c r="F57" s="3">
        <f>SUM(F41:F49)</f>
        <v>46008</v>
      </c>
      <c r="G57" s="3">
        <f aca="true" t="shared" si="19" ref="G57:H57">SUM(G41:G49)</f>
        <v>8626.5</v>
      </c>
      <c r="H57" s="3">
        <f t="shared" si="19"/>
        <v>11502</v>
      </c>
      <c r="K57" s="160">
        <f>SUM(K41:K49)</f>
        <v>0</v>
      </c>
      <c r="L57" s="160">
        <f>SUM(L41:L49)</f>
        <v>0</v>
      </c>
      <c r="N57" s="160">
        <f>SUM(N41:N49)</f>
        <v>0</v>
      </c>
      <c r="P57" s="99">
        <f>SUM(P41:P49)</f>
        <v>11502</v>
      </c>
      <c r="R57" s="132">
        <f>SUM(R41:R49)</f>
        <v>0</v>
      </c>
      <c r="T57" s="175">
        <f>SUM(T41:T49)</f>
        <v>3405.0000000000005</v>
      </c>
      <c r="V57" s="79">
        <f>SUM(V41:V49)</f>
        <v>37911</v>
      </c>
      <c r="X57" s="417" t="s">
        <v>154</v>
      </c>
      <c r="Y57" s="418">
        <f>I59</f>
        <v>30672</v>
      </c>
      <c r="Z57" s="419">
        <f>1-Z56</f>
        <v>1</v>
      </c>
      <c r="AA57" s="89"/>
    </row>
    <row r="58" spans="1:27" ht="15.75" thickBot="1">
      <c r="A58" s="68">
        <f>K58</f>
        <v>0</v>
      </c>
      <c r="B58" s="373" t="s">
        <v>19</v>
      </c>
      <c r="C58" s="373"/>
      <c r="D58" s="373"/>
      <c r="E58" s="373"/>
      <c r="F58" s="373"/>
      <c r="G58" s="373"/>
      <c r="H58" s="373"/>
      <c r="I58" s="212">
        <f>E11/3</f>
        <v>30672</v>
      </c>
      <c r="K58" s="161">
        <f>SUM(K29:K31)+SUM(K50:K52)</f>
        <v>0</v>
      </c>
      <c r="L58" s="161">
        <f>SUM(L29:L31)+SUM(L50:L52)</f>
        <v>0</v>
      </c>
      <c r="N58" s="161">
        <f aca="true" t="shared" si="20" ref="N58">SUM(N29:N31)+SUM(N50:N52)</f>
        <v>0</v>
      </c>
      <c r="P58" s="147">
        <f aca="true" t="shared" si="21" ref="P58">SUM(P29:P31)+SUM(P50:P52)</f>
        <v>0</v>
      </c>
      <c r="R58" s="133">
        <f aca="true" t="shared" si="22" ref="R58">SUM(R29:R31)+SUM(R50:R52)</f>
        <v>0</v>
      </c>
      <c r="T58" s="176">
        <f aca="true" t="shared" si="23" ref="T58">SUM(T29:T31)+SUM(T50:T52)</f>
        <v>0</v>
      </c>
      <c r="V58" s="402">
        <f aca="true" t="shared" si="24" ref="V58">SUM(V29:V31)+SUM(V50:V52)</f>
        <v>23004</v>
      </c>
      <c r="X58" s="412" t="s">
        <v>153</v>
      </c>
      <c r="Y58" s="413">
        <f>Y59+Y57</f>
        <v>127455</v>
      </c>
      <c r="Z58" s="420"/>
      <c r="AA58" s="91"/>
    </row>
    <row r="59" spans="1:25" ht="15.75" thickBot="1">
      <c r="A59" s="69">
        <f>A57+A56+A58</f>
        <v>96783</v>
      </c>
      <c r="B59" s="71" t="s">
        <v>53</v>
      </c>
      <c r="F59" s="274"/>
      <c r="G59" s="274"/>
      <c r="H59" s="77" t="s">
        <v>100</v>
      </c>
      <c r="I59" s="212">
        <f>I58-F10</f>
        <v>30672</v>
      </c>
      <c r="K59" s="160">
        <f>SUM(K56:K58)</f>
        <v>0</v>
      </c>
      <c r="L59" s="160">
        <f>SUM(L56:L58)</f>
        <v>0</v>
      </c>
      <c r="N59" s="160">
        <f aca="true" t="shared" si="25" ref="N59">SUM(N56:N58)</f>
        <v>0</v>
      </c>
      <c r="P59" s="99">
        <f aca="true" t="shared" si="26" ref="P59">SUM(P56:P58)</f>
        <v>23004</v>
      </c>
      <c r="R59" s="132">
        <f aca="true" t="shared" si="27" ref="R59">SUM(R56:R58)</f>
        <v>0</v>
      </c>
      <c r="T59" s="175">
        <f aca="true" t="shared" si="28" ref="T59">SUM(T56:T58)</f>
        <v>4767</v>
      </c>
      <c r="V59" s="79">
        <f aca="true" t="shared" si="29" ref="V59">SUM(V56:V58)</f>
        <v>96783</v>
      </c>
      <c r="X59" s="387" t="s">
        <v>106</v>
      </c>
      <c r="Y59" s="386">
        <f>Y56+Y51+Y36</f>
        <v>96783</v>
      </c>
    </row>
  </sheetData>
  <mergeCells count="40">
    <mergeCell ref="AA7:AA8"/>
    <mergeCell ref="B1:I1"/>
    <mergeCell ref="K1:V2"/>
    <mergeCell ref="Y1:AA1"/>
    <mergeCell ref="B2:I2"/>
    <mergeCell ref="Y2:AA2"/>
    <mergeCell ref="B3:I3"/>
    <mergeCell ref="B5:I5"/>
    <mergeCell ref="K5:V5"/>
    <mergeCell ref="A7:E7"/>
    <mergeCell ref="T7:V7"/>
    <mergeCell ref="X7:X8"/>
    <mergeCell ref="I11:L11"/>
    <mergeCell ref="D13:E13"/>
    <mergeCell ref="T13:V13"/>
    <mergeCell ref="K23:R23"/>
    <mergeCell ref="K24:L24"/>
    <mergeCell ref="A25:A28"/>
    <mergeCell ref="B25:D28"/>
    <mergeCell ref="E25:E28"/>
    <mergeCell ref="F25:F28"/>
    <mergeCell ref="G25:G28"/>
    <mergeCell ref="H25:H28"/>
    <mergeCell ref="I25:I28"/>
    <mergeCell ref="K25:L26"/>
    <mergeCell ref="N25:N28"/>
    <mergeCell ref="X23:AA24"/>
    <mergeCell ref="X26:AA26"/>
    <mergeCell ref="P25:P28"/>
    <mergeCell ref="R25:R28"/>
    <mergeCell ref="T25:T28"/>
    <mergeCell ref="V25:V28"/>
    <mergeCell ref="K27:K28"/>
    <mergeCell ref="L27:L28"/>
    <mergeCell ref="A32:A40"/>
    <mergeCell ref="A41:A49"/>
    <mergeCell ref="B58:H58"/>
    <mergeCell ref="AA32:AA33"/>
    <mergeCell ref="X41:AA41"/>
    <mergeCell ref="AA47:AA48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zoomScale="90" zoomScaleNormal="90" workbookViewId="0" topLeftCell="A1">
      <selection activeCell="Y1" sqref="Y1:AA1"/>
    </sheetView>
  </sheetViews>
  <sheetFormatPr defaultColWidth="9.140625" defaultRowHeight="15"/>
  <cols>
    <col min="1" max="1" width="13.140625" style="76" customWidth="1"/>
    <col min="2" max="3" width="4.7109375" style="1" customWidth="1"/>
    <col min="4" max="4" width="12.8515625" style="1" customWidth="1"/>
    <col min="5" max="5" width="12.42187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3.710937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5.00390625" style="0" customWidth="1"/>
    <col min="24" max="24" width="38.7109375" style="0" customWidth="1"/>
    <col min="25" max="25" width="14.140625" style="0" customWidth="1"/>
    <col min="26" max="26" width="13.57421875" style="0" customWidth="1"/>
    <col min="27" max="27" width="9.71093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79" t="s">
        <v>139</v>
      </c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ht="33" customHeight="1"/>
    <row r="5" spans="2:24" ht="18.75">
      <c r="B5" s="378" t="s">
        <v>127</v>
      </c>
      <c r="C5" s="378"/>
      <c r="D5" s="378"/>
      <c r="E5" s="378"/>
      <c r="F5" s="378"/>
      <c r="G5" s="378"/>
      <c r="H5" s="378"/>
      <c r="I5" s="378"/>
      <c r="K5" s="378" t="s">
        <v>135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X5" s="273" t="s">
        <v>128</v>
      </c>
    </row>
    <row r="7" spans="1:27" ht="18.7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1362</v>
      </c>
      <c r="M7" s="178" t="s">
        <v>132</v>
      </c>
      <c r="T7" s="377" t="s">
        <v>74</v>
      </c>
      <c r="U7" s="377"/>
      <c r="V7" s="377"/>
      <c r="X7" s="374" t="s">
        <v>103</v>
      </c>
      <c r="Y7" s="292" t="s">
        <v>121</v>
      </c>
      <c r="Z7" s="292" t="s">
        <v>122</v>
      </c>
      <c r="AA7" s="374" t="s">
        <v>124</v>
      </c>
    </row>
    <row r="8" spans="1:27" ht="15">
      <c r="A8" s="103" t="s">
        <v>16</v>
      </c>
      <c r="B8" s="102"/>
      <c r="C8" s="102"/>
      <c r="D8" s="102"/>
      <c r="E8" s="200">
        <v>92016</v>
      </c>
      <c r="F8" s="84">
        <v>0</v>
      </c>
      <c r="G8" s="82">
        <f aca="true" t="shared" si="0" ref="G8:G9">F8+E8</f>
        <v>92016</v>
      </c>
      <c r="K8" s="236" t="s">
        <v>69</v>
      </c>
      <c r="L8" s="203">
        <v>3405</v>
      </c>
      <c r="M8" s="178" t="s">
        <v>133</v>
      </c>
      <c r="U8" s="2" t="s">
        <v>61</v>
      </c>
      <c r="V8" s="228"/>
      <c r="X8" s="375"/>
      <c r="Y8" s="293" t="s">
        <v>120</v>
      </c>
      <c r="Z8" s="293" t="s">
        <v>123</v>
      </c>
      <c r="AA8" s="375"/>
    </row>
    <row r="9" spans="1:27" ht="15">
      <c r="A9" s="111" t="s">
        <v>47</v>
      </c>
      <c r="B9" s="104"/>
      <c r="C9" s="104"/>
      <c r="D9" s="104"/>
      <c r="E9" s="201">
        <v>0</v>
      </c>
      <c r="F9" s="110">
        <v>0</v>
      </c>
      <c r="G9" s="82">
        <f t="shared" si="0"/>
        <v>0</v>
      </c>
      <c r="K9" s="86" t="s">
        <v>134</v>
      </c>
      <c r="L9" s="27">
        <f>SUM(L7:L8)+G11</f>
        <v>96783</v>
      </c>
      <c r="M9" s="78"/>
      <c r="U9" s="234" t="s">
        <v>66</v>
      </c>
      <c r="V9" s="88"/>
      <c r="W9">
        <v>1</v>
      </c>
      <c r="X9" s="294"/>
      <c r="Y9" s="294"/>
      <c r="Z9" s="294"/>
      <c r="AA9" s="294"/>
    </row>
    <row r="10" spans="1:27" ht="15">
      <c r="A10" s="111" t="s">
        <v>15</v>
      </c>
      <c r="B10" s="104"/>
      <c r="C10" s="104"/>
      <c r="D10" s="104"/>
      <c r="E10" s="238">
        <f>9/12*G10</f>
        <v>0</v>
      </c>
      <c r="F10" s="239">
        <f>3/12*G10</f>
        <v>0</v>
      </c>
      <c r="G10" s="204">
        <v>0</v>
      </c>
      <c r="U10" s="2" t="s">
        <v>129</v>
      </c>
      <c r="V10" s="227"/>
      <c r="W10">
        <v>2</v>
      </c>
      <c r="X10" s="294"/>
      <c r="Y10" s="294"/>
      <c r="Z10" s="294"/>
      <c r="AA10" s="294"/>
    </row>
    <row r="11" spans="1:27" ht="15">
      <c r="A11" s="80"/>
      <c r="B11" s="28"/>
      <c r="C11" s="28"/>
      <c r="D11" s="81" t="s">
        <v>26</v>
      </c>
      <c r="E11" s="100">
        <f>SUM(E8:E10)</f>
        <v>92016</v>
      </c>
      <c r="F11" s="85">
        <f>SUM(F8:F10)</f>
        <v>0</v>
      </c>
      <c r="G11" s="83">
        <f>SUM(G8:G10)</f>
        <v>92016</v>
      </c>
      <c r="I11" s="320" t="s">
        <v>126</v>
      </c>
      <c r="J11" s="321"/>
      <c r="K11" s="321"/>
      <c r="L11" s="322"/>
      <c r="U11" s="2" t="s">
        <v>131</v>
      </c>
      <c r="V11" s="275"/>
      <c r="W11">
        <v>3</v>
      </c>
      <c r="X11" s="294"/>
      <c r="Y11" s="294"/>
      <c r="Z11" s="294"/>
      <c r="AA11" s="294"/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W12">
        <v>4</v>
      </c>
      <c r="X12" s="294"/>
      <c r="Y12" s="294"/>
      <c r="Z12" s="294"/>
      <c r="AA12" s="294"/>
    </row>
    <row r="13" spans="1:27" ht="15" customHeight="1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T13" s="377" t="s">
        <v>75</v>
      </c>
      <c r="U13" s="377"/>
      <c r="V13" s="377"/>
      <c r="W13">
        <v>5</v>
      </c>
      <c r="X13" s="294"/>
      <c r="Y13" s="294"/>
      <c r="Z13" s="294"/>
      <c r="AA13" s="294"/>
    </row>
    <row r="14" spans="1:27" ht="15">
      <c r="A14" s="248"/>
      <c r="B14" s="253"/>
      <c r="C14" s="253"/>
      <c r="D14" s="33" t="s">
        <v>58</v>
      </c>
      <c r="E14" s="33" t="s">
        <v>59</v>
      </c>
      <c r="F14" s="3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U14" s="235" t="s">
        <v>67</v>
      </c>
      <c r="V14" s="241" t="s">
        <v>65</v>
      </c>
      <c r="W14">
        <v>6</v>
      </c>
      <c r="X14" s="294"/>
      <c r="Y14" s="294"/>
      <c r="Z14" s="294"/>
      <c r="AA14" s="294"/>
    </row>
    <row r="15" spans="1:27" ht="15">
      <c r="A15" s="214" t="s">
        <v>86</v>
      </c>
      <c r="B15" s="215"/>
      <c r="C15" s="216" t="s">
        <v>81</v>
      </c>
      <c r="D15" s="217">
        <f>F15/0.22*3</f>
        <v>3.409090909090909</v>
      </c>
      <c r="E15" s="217">
        <f>F15/0.25*3</f>
        <v>3</v>
      </c>
      <c r="F15" s="258">
        <v>0.25</v>
      </c>
      <c r="G15" s="263">
        <f>F15*(E8+E9+E10)</f>
        <v>23004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U15" s="231" t="s">
        <v>107</v>
      </c>
      <c r="V15" s="232" t="s">
        <v>76</v>
      </c>
      <c r="W15">
        <v>7</v>
      </c>
      <c r="X15" s="294"/>
      <c r="Y15" s="294"/>
      <c r="Z15" s="294"/>
      <c r="AA15" s="294"/>
    </row>
    <row r="16" spans="1:27" ht="15">
      <c r="A16" s="218" t="s">
        <v>87</v>
      </c>
      <c r="B16" s="219"/>
      <c r="C16" s="220" t="s">
        <v>81</v>
      </c>
      <c r="D16" s="221">
        <f>F16/0.22*3</f>
        <v>0</v>
      </c>
      <c r="E16" s="221">
        <f>F16/0.25*3</f>
        <v>0</v>
      </c>
      <c r="F16" s="259">
        <v>0</v>
      </c>
      <c r="G16" s="264">
        <f>F16*(E8+E9+E10)</f>
        <v>0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U16" s="230" t="s">
        <v>108</v>
      </c>
      <c r="V16" s="233" t="s">
        <v>64</v>
      </c>
      <c r="W16">
        <v>8</v>
      </c>
      <c r="X16" s="294"/>
      <c r="Y16" s="294"/>
      <c r="Z16" s="294"/>
      <c r="AA16" s="294"/>
    </row>
    <row r="17" spans="1:27" ht="15">
      <c r="A17" s="222" t="s">
        <v>88</v>
      </c>
      <c r="B17" s="223"/>
      <c r="C17" s="224" t="s">
        <v>81</v>
      </c>
      <c r="D17" s="205">
        <f>IF(F17=0,0,F17/0.44*6)</f>
        <v>0</v>
      </c>
      <c r="E17" s="296">
        <f>F17/0.25*3</f>
        <v>0</v>
      </c>
      <c r="F17" s="297">
        <v>0</v>
      </c>
      <c r="G17" s="298">
        <f>F17*(E8+E9)</f>
        <v>0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U17" s="229" t="s">
        <v>109</v>
      </c>
      <c r="V17" s="134" t="s">
        <v>63</v>
      </c>
      <c r="W17">
        <v>9</v>
      </c>
      <c r="X17" s="294"/>
      <c r="Y17" s="294"/>
      <c r="Z17" s="294"/>
      <c r="AA17" s="294"/>
    </row>
    <row r="18" spans="1:27" ht="15" customHeight="1">
      <c r="A18" s="80"/>
      <c r="B18" s="28"/>
      <c r="C18" s="225" t="s">
        <v>83</v>
      </c>
      <c r="D18" s="226">
        <f>SUM(D15:D17)</f>
        <v>3.409090909090909</v>
      </c>
      <c r="E18" s="226">
        <f>SUM(E15:E17)</f>
        <v>3</v>
      </c>
      <c r="F18" s="295">
        <f>SUM(F15:F17)</f>
        <v>0.25</v>
      </c>
      <c r="G18" s="299">
        <f>SUM(G15:G17)</f>
        <v>23004</v>
      </c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  <c r="U18" s="115" t="s">
        <v>110</v>
      </c>
      <c r="V18" s="114" t="s">
        <v>62</v>
      </c>
      <c r="W18">
        <v>10</v>
      </c>
      <c r="X18" s="294"/>
      <c r="Y18" s="294"/>
      <c r="Z18" s="294"/>
      <c r="AA18" s="294"/>
    </row>
    <row r="19" spans="1:24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  <c r="U19" s="236" t="s">
        <v>152</v>
      </c>
      <c r="V19" s="162" t="s">
        <v>68</v>
      </c>
      <c r="X19" s="1" t="s">
        <v>130</v>
      </c>
    </row>
    <row r="20" spans="1:24" ht="15" customHeight="1">
      <c r="A20" s="253"/>
      <c r="B20" s="253"/>
      <c r="C20" s="256"/>
      <c r="D20" s="257"/>
      <c r="E20" s="257"/>
      <c r="F20" s="253"/>
      <c r="G20" s="31"/>
      <c r="H20" s="271"/>
      <c r="I20" s="249"/>
      <c r="J20" s="243"/>
      <c r="K20" s="249"/>
      <c r="L20" s="249"/>
      <c r="U20" s="236"/>
      <c r="V20" s="162"/>
      <c r="X20" s="1" t="s">
        <v>125</v>
      </c>
    </row>
    <row r="21" spans="1:27" ht="33" customHeight="1">
      <c r="A21" s="253"/>
      <c r="B21" s="253"/>
      <c r="C21" s="256"/>
      <c r="D21" s="257"/>
      <c r="E21" s="257"/>
      <c r="F21" s="253"/>
      <c r="G21" s="31"/>
      <c r="H21" s="271"/>
      <c r="I21" s="249"/>
      <c r="J21" s="243"/>
      <c r="K21" s="249"/>
      <c r="L21" s="249"/>
      <c r="U21" s="236"/>
      <c r="V21" s="162"/>
      <c r="Z21" s="236"/>
      <c r="AA21" s="162"/>
    </row>
    <row r="22" spans="1:12" ht="15" customHeight="1">
      <c r="A22" s="253"/>
      <c r="B22" s="253"/>
      <c r="C22" s="256"/>
      <c r="D22" s="257"/>
      <c r="E22" s="257"/>
      <c r="F22" s="253"/>
      <c r="G22" s="31"/>
      <c r="H22" s="271"/>
      <c r="I22" s="249"/>
      <c r="J22" s="243"/>
      <c r="K22" s="249"/>
      <c r="L22" s="249"/>
    </row>
    <row r="23" spans="7:27" ht="15.75" customHeight="1">
      <c r="G23"/>
      <c r="H23"/>
      <c r="I23"/>
      <c r="K23" s="314" t="s">
        <v>113</v>
      </c>
      <c r="L23" s="314"/>
      <c r="M23" s="314"/>
      <c r="N23" s="314"/>
      <c r="O23" s="314"/>
      <c r="P23" s="314"/>
      <c r="Q23" s="314"/>
      <c r="R23" s="314"/>
      <c r="T23" s="162" t="s">
        <v>92</v>
      </c>
      <c r="U23" s="1"/>
      <c r="V23" s="390" t="s">
        <v>155</v>
      </c>
      <c r="X23" s="376" t="s">
        <v>97</v>
      </c>
      <c r="Y23" s="376"/>
      <c r="Z23" s="376"/>
      <c r="AA23" s="376"/>
    </row>
    <row r="24" spans="6:27" ht="15.75" customHeight="1" thickBot="1">
      <c r="F24" s="75" t="s">
        <v>24</v>
      </c>
      <c r="G24" s="92">
        <f>SUM(F15:F16)</f>
        <v>0.25</v>
      </c>
      <c r="H24" s="75" t="s">
        <v>24</v>
      </c>
      <c r="K24" s="312" t="s">
        <v>93</v>
      </c>
      <c r="L24" s="312"/>
      <c r="M24" s="75"/>
      <c r="N24" s="114" t="s">
        <v>93</v>
      </c>
      <c r="O24" s="75"/>
      <c r="P24" s="134" t="s">
        <v>94</v>
      </c>
      <c r="Q24" s="75"/>
      <c r="R24" s="119" t="s">
        <v>96</v>
      </c>
      <c r="T24" s="162" t="s">
        <v>95</v>
      </c>
      <c r="X24" s="376"/>
      <c r="Y24" s="376"/>
      <c r="Z24" s="376"/>
      <c r="AA24" s="376"/>
    </row>
    <row r="25" spans="1:25" ht="15" customHeight="1" thickBot="1">
      <c r="A25" s="333" t="s">
        <v>32</v>
      </c>
      <c r="B25" s="336" t="s">
        <v>1</v>
      </c>
      <c r="C25" s="337"/>
      <c r="D25" s="338"/>
      <c r="E25" s="345" t="s">
        <v>20</v>
      </c>
      <c r="F25" s="348" t="s">
        <v>21</v>
      </c>
      <c r="G25" s="351" t="s">
        <v>34</v>
      </c>
      <c r="H25" s="354" t="s">
        <v>35</v>
      </c>
      <c r="I25" s="357" t="s">
        <v>18</v>
      </c>
      <c r="K25" s="360" t="s">
        <v>115</v>
      </c>
      <c r="L25" s="361"/>
      <c r="N25" s="364" t="s">
        <v>48</v>
      </c>
      <c r="P25" s="366" t="s">
        <v>27</v>
      </c>
      <c r="Q25" s="29"/>
      <c r="R25" s="368" t="s">
        <v>29</v>
      </c>
      <c r="T25" s="370" t="s">
        <v>23</v>
      </c>
      <c r="V25" s="391" t="s">
        <v>159</v>
      </c>
      <c r="X25" s="389" t="s">
        <v>119</v>
      </c>
      <c r="Y25" s="290">
        <f>E11</f>
        <v>92016</v>
      </c>
    </row>
    <row r="26" spans="1:27" ht="15.75">
      <c r="A26" s="334"/>
      <c r="B26" s="339"/>
      <c r="C26" s="340"/>
      <c r="D26" s="341"/>
      <c r="E26" s="346"/>
      <c r="F26" s="349"/>
      <c r="G26" s="352"/>
      <c r="H26" s="355"/>
      <c r="I26" s="358"/>
      <c r="K26" s="362"/>
      <c r="L26" s="363"/>
      <c r="N26" s="365"/>
      <c r="P26" s="367"/>
      <c r="Q26" s="29"/>
      <c r="R26" s="369"/>
      <c r="T26" s="371"/>
      <c r="V26" s="392"/>
      <c r="X26" s="424" t="s">
        <v>98</v>
      </c>
      <c r="Y26" s="425"/>
      <c r="Z26" s="425"/>
      <c r="AA26" s="426"/>
    </row>
    <row r="27" spans="1:27" ht="15.75" thickBot="1">
      <c r="A27" s="334"/>
      <c r="B27" s="339"/>
      <c r="C27" s="340"/>
      <c r="D27" s="341"/>
      <c r="E27" s="346"/>
      <c r="F27" s="349"/>
      <c r="G27" s="352"/>
      <c r="H27" s="355"/>
      <c r="I27" s="358"/>
      <c r="K27" s="327" t="s">
        <v>46</v>
      </c>
      <c r="L27" s="329" t="s">
        <v>80</v>
      </c>
      <c r="N27" s="365"/>
      <c r="P27" s="367"/>
      <c r="Q27" s="29"/>
      <c r="R27" s="369"/>
      <c r="T27" s="371"/>
      <c r="V27" s="392"/>
      <c r="X27" s="427" t="s">
        <v>43</v>
      </c>
      <c r="Y27" s="428" t="s">
        <v>45</v>
      </c>
      <c r="Z27" s="428" t="s">
        <v>44</v>
      </c>
      <c r="AA27" s="429" t="s">
        <v>91</v>
      </c>
    </row>
    <row r="28" spans="1:27" ht="15" customHeight="1" thickBot="1">
      <c r="A28" s="335"/>
      <c r="B28" s="342"/>
      <c r="C28" s="343"/>
      <c r="D28" s="344"/>
      <c r="E28" s="347"/>
      <c r="F28" s="350"/>
      <c r="G28" s="353"/>
      <c r="H28" s="356"/>
      <c r="I28" s="359"/>
      <c r="K28" s="328"/>
      <c r="L28" s="330"/>
      <c r="N28" s="365"/>
      <c r="P28" s="367"/>
      <c r="Q28" s="29"/>
      <c r="R28" s="369"/>
      <c r="T28" s="371"/>
      <c r="V28" s="393"/>
      <c r="X28" s="116" t="s">
        <v>42</v>
      </c>
      <c r="Y28" s="117">
        <f>SUM(F32:F40)-Y30-Y29-Y33</f>
        <v>34506</v>
      </c>
      <c r="Z28" s="118">
        <f>IF(Y28=0,0,(Y28)/Y34)</f>
        <v>0.75</v>
      </c>
      <c r="AA28" s="206">
        <f>Z28</f>
        <v>0.75</v>
      </c>
    </row>
    <row r="29" spans="1:27" ht="15">
      <c r="A29" s="34"/>
      <c r="B29" s="16">
        <v>1</v>
      </c>
      <c r="C29" s="17">
        <v>15</v>
      </c>
      <c r="D29" s="18" t="s">
        <v>2</v>
      </c>
      <c r="E29" s="19">
        <f>E8/24</f>
        <v>3834</v>
      </c>
      <c r="F29" s="20"/>
      <c r="G29" s="22"/>
      <c r="H29" s="21"/>
      <c r="I29" s="20"/>
      <c r="K29" s="189">
        <f>F10/6</f>
        <v>0</v>
      </c>
      <c r="L29" s="190"/>
      <c r="N29" s="148"/>
      <c r="P29" s="135"/>
      <c r="R29" s="120"/>
      <c r="T29" s="163"/>
      <c r="V29" s="394">
        <f aca="true" t="shared" si="4" ref="V29:V31">T29+K29+E29</f>
        <v>3834</v>
      </c>
      <c r="X29" s="93" t="s">
        <v>40</v>
      </c>
      <c r="Y29" s="94">
        <f>SUM(R32:R40)</f>
        <v>11502</v>
      </c>
      <c r="Z29" s="95">
        <f>IF(Y29=0,0,Y29/Y34)</f>
        <v>0.25</v>
      </c>
      <c r="AA29" s="207">
        <f>Z29</f>
        <v>0.25</v>
      </c>
    </row>
    <row r="30" spans="1:27" ht="15">
      <c r="A30" s="35" t="s">
        <v>33</v>
      </c>
      <c r="B30" s="14">
        <v>16</v>
      </c>
      <c r="C30" s="4">
        <v>31</v>
      </c>
      <c r="D30" s="11" t="s">
        <v>2</v>
      </c>
      <c r="E30" s="8">
        <f>E29</f>
        <v>3834</v>
      </c>
      <c r="F30" s="9"/>
      <c r="G30" s="23"/>
      <c r="H30" s="7"/>
      <c r="I30" s="9"/>
      <c r="K30" s="179">
        <f>K29</f>
        <v>0</v>
      </c>
      <c r="L30" s="180"/>
      <c r="N30" s="149"/>
      <c r="P30" s="136"/>
      <c r="R30" s="121"/>
      <c r="T30" s="164"/>
      <c r="V30" s="395">
        <f t="shared" si="4"/>
        <v>3834</v>
      </c>
      <c r="X30" s="96" t="s">
        <v>39</v>
      </c>
      <c r="Y30" s="97">
        <f>SUM(P32:P40)</f>
        <v>0</v>
      </c>
      <c r="Z30" s="98">
        <f>IF(Y30=0,0,Y30/Y34)</f>
        <v>0</v>
      </c>
      <c r="AA30" s="208">
        <f>Z30</f>
        <v>0</v>
      </c>
    </row>
    <row r="31" spans="1:27" ht="15.75" thickBot="1">
      <c r="A31" s="36"/>
      <c r="B31" s="37">
        <v>1</v>
      </c>
      <c r="C31" s="38">
        <v>15</v>
      </c>
      <c r="D31" s="39" t="s">
        <v>3</v>
      </c>
      <c r="E31" s="40">
        <f aca="true" t="shared" si="5" ref="E31:H46">E30</f>
        <v>3834</v>
      </c>
      <c r="F31" s="41"/>
      <c r="G31" s="42"/>
      <c r="H31" s="43"/>
      <c r="I31" s="41"/>
      <c r="K31" s="193">
        <f aca="true" t="shared" si="6" ref="K31:L46">K30</f>
        <v>0</v>
      </c>
      <c r="L31" s="194"/>
      <c r="N31" s="150"/>
      <c r="P31" s="137"/>
      <c r="R31" s="122"/>
      <c r="T31" s="165"/>
      <c r="V31" s="395">
        <f t="shared" si="4"/>
        <v>3834</v>
      </c>
      <c r="X31" s="108" t="s">
        <v>41</v>
      </c>
      <c r="Y31" s="105">
        <f>SUM(N32:N40)</f>
        <v>0</v>
      </c>
      <c r="Z31" s="109">
        <f>IF(Y31=0,0,Y31/Y34)</f>
        <v>0</v>
      </c>
      <c r="AA31" s="300">
        <f>Z31</f>
        <v>0</v>
      </c>
    </row>
    <row r="32" spans="1:27" ht="15">
      <c r="A32" s="333" t="s">
        <v>30</v>
      </c>
      <c r="B32" s="44">
        <v>16</v>
      </c>
      <c r="C32" s="45">
        <v>31</v>
      </c>
      <c r="D32" s="46" t="s">
        <v>3</v>
      </c>
      <c r="E32" s="47">
        <f t="shared" si="5"/>
        <v>3834</v>
      </c>
      <c r="F32" s="48">
        <f>E8/18</f>
        <v>5112</v>
      </c>
      <c r="G32" s="47">
        <f>SUM(G15:G16)/24</f>
        <v>958.5</v>
      </c>
      <c r="H32" s="49">
        <f>SUM(G15:G16)/18</f>
        <v>1278</v>
      </c>
      <c r="I32" s="50">
        <f>H32-G32</f>
        <v>319.5</v>
      </c>
      <c r="K32" s="197">
        <f>E10/18</f>
        <v>0</v>
      </c>
      <c r="L32" s="198">
        <f>(G17/18)-K32*(1-F17)</f>
        <v>0</v>
      </c>
      <c r="N32" s="151">
        <f>E9/18</f>
        <v>0</v>
      </c>
      <c r="P32" s="138">
        <f>G16/18</f>
        <v>0</v>
      </c>
      <c r="R32" s="123">
        <f>G15/18</f>
        <v>1278</v>
      </c>
      <c r="T32" s="166">
        <f>L7/9</f>
        <v>151.33333333333334</v>
      </c>
      <c r="V32" s="396">
        <f>T32+K32+E32+N32</f>
        <v>3985.3333333333335</v>
      </c>
      <c r="X32" s="108" t="s">
        <v>79</v>
      </c>
      <c r="Y32" s="105">
        <f>SUM(K32:K40)</f>
        <v>0</v>
      </c>
      <c r="Z32" s="106">
        <f>IF(Y32=0,0,Y32/Y34)</f>
        <v>0</v>
      </c>
      <c r="AA32" s="372">
        <f>Z33+Z32</f>
        <v>0</v>
      </c>
    </row>
    <row r="33" spans="1:27" ht="15">
      <c r="A33" s="334"/>
      <c r="B33" s="14">
        <v>1</v>
      </c>
      <c r="C33" s="4">
        <v>15</v>
      </c>
      <c r="D33" s="11" t="s">
        <v>4</v>
      </c>
      <c r="E33" s="8">
        <f t="shared" si="5"/>
        <v>3834</v>
      </c>
      <c r="F33" s="10">
        <f>F32</f>
        <v>5112</v>
      </c>
      <c r="G33" s="8">
        <f>G32</f>
        <v>958.5</v>
      </c>
      <c r="H33" s="6">
        <f>H32</f>
        <v>1278</v>
      </c>
      <c r="I33" s="24">
        <f aca="true" t="shared" si="7" ref="I33:I49">H33-G33</f>
        <v>319.5</v>
      </c>
      <c r="K33" s="181">
        <f t="shared" si="6"/>
        <v>0</v>
      </c>
      <c r="L33" s="182">
        <f>L32</f>
        <v>0</v>
      </c>
      <c r="N33" s="152">
        <f aca="true" t="shared" si="8" ref="N33:N49">N32</f>
        <v>0</v>
      </c>
      <c r="P33" s="139">
        <f aca="true" t="shared" si="9" ref="P33:P49">P32</f>
        <v>0</v>
      </c>
      <c r="R33" s="124">
        <f aca="true" t="shared" si="10" ref="R33:R49">R32</f>
        <v>1278</v>
      </c>
      <c r="T33" s="167">
        <f aca="true" t="shared" si="11" ref="T33:T49">T32</f>
        <v>151.33333333333334</v>
      </c>
      <c r="V33" s="397">
        <f aca="true" t="shared" si="12" ref="V33:V40">V32</f>
        <v>3985.3333333333335</v>
      </c>
      <c r="X33" s="199" t="s">
        <v>78</v>
      </c>
      <c r="Y33" s="105">
        <f>SUM(L32:L40)</f>
        <v>0</v>
      </c>
      <c r="Z33" s="107">
        <f>IF(Y33=0,0,Y33/Y34)</f>
        <v>0</v>
      </c>
      <c r="AA33" s="372"/>
    </row>
    <row r="34" spans="1:27" ht="15.75" thickBot="1">
      <c r="A34" s="334"/>
      <c r="B34" s="14">
        <v>16</v>
      </c>
      <c r="C34" s="4">
        <v>30</v>
      </c>
      <c r="D34" s="11" t="s">
        <v>4</v>
      </c>
      <c r="E34" s="8">
        <f t="shared" si="5"/>
        <v>3834</v>
      </c>
      <c r="F34" s="10">
        <f t="shared" si="5"/>
        <v>5112</v>
      </c>
      <c r="G34" s="8">
        <f t="shared" si="5"/>
        <v>958.5</v>
      </c>
      <c r="H34" s="6">
        <f t="shared" si="5"/>
        <v>1278</v>
      </c>
      <c r="I34" s="24">
        <f t="shared" si="7"/>
        <v>319.5</v>
      </c>
      <c r="K34" s="181">
        <f t="shared" si="6"/>
        <v>0</v>
      </c>
      <c r="L34" s="182">
        <f t="shared" si="6"/>
        <v>0</v>
      </c>
      <c r="N34" s="152">
        <f t="shared" si="8"/>
        <v>0</v>
      </c>
      <c r="P34" s="139">
        <f t="shared" si="9"/>
        <v>0</v>
      </c>
      <c r="R34" s="124">
        <f t="shared" si="10"/>
        <v>1278</v>
      </c>
      <c r="T34" s="167">
        <f t="shared" si="11"/>
        <v>151.33333333333334</v>
      </c>
      <c r="V34" s="397">
        <f t="shared" si="12"/>
        <v>3985.3333333333335</v>
      </c>
      <c r="X34" s="112" t="s">
        <v>38</v>
      </c>
      <c r="Y34" s="209">
        <f>SUM(Y28:Y33)</f>
        <v>46008</v>
      </c>
      <c r="Z34" s="210">
        <f>SUM(Z28:Z33)</f>
        <v>1</v>
      </c>
      <c r="AA34" s="211">
        <f>SUM(AA28:AA33)</f>
        <v>1</v>
      </c>
    </row>
    <row r="35" spans="1:27" ht="15">
      <c r="A35" s="334"/>
      <c r="B35" s="14">
        <v>1</v>
      </c>
      <c r="C35" s="4">
        <v>15</v>
      </c>
      <c r="D35" s="11" t="s">
        <v>5</v>
      </c>
      <c r="E35" s="8">
        <f t="shared" si="5"/>
        <v>3834</v>
      </c>
      <c r="F35" s="10">
        <f t="shared" si="5"/>
        <v>5112</v>
      </c>
      <c r="G35" s="8">
        <f t="shared" si="5"/>
        <v>958.5</v>
      </c>
      <c r="H35" s="6">
        <f t="shared" si="5"/>
        <v>1278</v>
      </c>
      <c r="I35" s="24">
        <f t="shared" si="7"/>
        <v>319.5</v>
      </c>
      <c r="K35" s="181">
        <f t="shared" si="6"/>
        <v>0</v>
      </c>
      <c r="L35" s="182">
        <f t="shared" si="6"/>
        <v>0</v>
      </c>
      <c r="N35" s="152">
        <f t="shared" si="8"/>
        <v>0</v>
      </c>
      <c r="P35" s="139">
        <f t="shared" si="9"/>
        <v>0</v>
      </c>
      <c r="R35" s="124">
        <f t="shared" si="10"/>
        <v>1278</v>
      </c>
      <c r="T35" s="167">
        <f t="shared" si="11"/>
        <v>151.33333333333334</v>
      </c>
      <c r="V35" s="397">
        <f t="shared" si="12"/>
        <v>3985.3333333333335</v>
      </c>
      <c r="X35" s="237" t="s">
        <v>49</v>
      </c>
      <c r="Y35" s="177">
        <f>SUM(T32:T40)</f>
        <v>1362</v>
      </c>
      <c r="Z35" s="89"/>
      <c r="AA35" s="403" t="s">
        <v>50</v>
      </c>
    </row>
    <row r="36" spans="1:27" ht="15.75" thickBot="1">
      <c r="A36" s="334"/>
      <c r="B36" s="14">
        <v>16</v>
      </c>
      <c r="C36" s="4">
        <v>31</v>
      </c>
      <c r="D36" s="11" t="s">
        <v>5</v>
      </c>
      <c r="E36" s="8">
        <f t="shared" si="5"/>
        <v>3834</v>
      </c>
      <c r="F36" s="10">
        <f t="shared" si="5"/>
        <v>5112</v>
      </c>
      <c r="G36" s="8">
        <f t="shared" si="5"/>
        <v>958.5</v>
      </c>
      <c r="H36" s="6">
        <f t="shared" si="5"/>
        <v>1278</v>
      </c>
      <c r="I36" s="24">
        <f t="shared" si="7"/>
        <v>319.5</v>
      </c>
      <c r="K36" s="181">
        <f t="shared" si="6"/>
        <v>0</v>
      </c>
      <c r="L36" s="182">
        <f t="shared" si="6"/>
        <v>0</v>
      </c>
      <c r="N36" s="152">
        <f t="shared" si="8"/>
        <v>0</v>
      </c>
      <c r="P36" s="139">
        <f t="shared" si="9"/>
        <v>0</v>
      </c>
      <c r="R36" s="124">
        <f t="shared" si="10"/>
        <v>1278</v>
      </c>
      <c r="T36" s="167">
        <f t="shared" si="11"/>
        <v>151.33333333333334</v>
      </c>
      <c r="V36" s="397">
        <f t="shared" si="12"/>
        <v>3985.3333333333335</v>
      </c>
      <c r="X36" s="113" t="s">
        <v>37</v>
      </c>
      <c r="Y36" s="90">
        <f>Y35+Y34</f>
        <v>47370</v>
      </c>
      <c r="Z36" s="91"/>
      <c r="AA36" s="404" t="s">
        <v>157</v>
      </c>
    </row>
    <row r="37" spans="1:27" ht="15">
      <c r="A37" s="334"/>
      <c r="B37" s="14">
        <v>1</v>
      </c>
      <c r="C37" s="4">
        <v>15</v>
      </c>
      <c r="D37" s="11" t="s">
        <v>6</v>
      </c>
      <c r="E37" s="8">
        <f t="shared" si="5"/>
        <v>3834</v>
      </c>
      <c r="F37" s="10">
        <f t="shared" si="5"/>
        <v>5112</v>
      </c>
      <c r="G37" s="8">
        <f t="shared" si="5"/>
        <v>958.5</v>
      </c>
      <c r="H37" s="6">
        <f t="shared" si="5"/>
        <v>1278</v>
      </c>
      <c r="I37" s="24">
        <f t="shared" si="7"/>
        <v>319.5</v>
      </c>
      <c r="K37" s="181">
        <f t="shared" si="6"/>
        <v>0</v>
      </c>
      <c r="L37" s="182">
        <f t="shared" si="6"/>
        <v>0</v>
      </c>
      <c r="N37" s="152">
        <f t="shared" si="8"/>
        <v>0</v>
      </c>
      <c r="P37" s="139">
        <f t="shared" si="9"/>
        <v>0</v>
      </c>
      <c r="R37" s="124">
        <f t="shared" si="10"/>
        <v>1278</v>
      </c>
      <c r="T37" s="167">
        <f t="shared" si="11"/>
        <v>151.33333333333334</v>
      </c>
      <c r="V37" s="397">
        <f t="shared" si="12"/>
        <v>3985.3333333333335</v>
      </c>
      <c r="X37" s="405" t="s">
        <v>105</v>
      </c>
      <c r="Y37" s="421"/>
      <c r="Z37" s="422"/>
      <c r="AA37" s="423"/>
    </row>
    <row r="38" spans="1:27" ht="15">
      <c r="A38" s="334"/>
      <c r="B38" s="14">
        <v>16</v>
      </c>
      <c r="C38" s="4">
        <v>30</v>
      </c>
      <c r="D38" s="11" t="s">
        <v>6</v>
      </c>
      <c r="E38" s="8">
        <f t="shared" si="5"/>
        <v>3834</v>
      </c>
      <c r="F38" s="10">
        <f t="shared" si="5"/>
        <v>5112</v>
      </c>
      <c r="G38" s="8">
        <f t="shared" si="5"/>
        <v>958.5</v>
      </c>
      <c r="H38" s="6">
        <f t="shared" si="5"/>
        <v>1278</v>
      </c>
      <c r="I38" s="24">
        <f t="shared" si="7"/>
        <v>319.5</v>
      </c>
      <c r="K38" s="181">
        <f t="shared" si="6"/>
        <v>0</v>
      </c>
      <c r="L38" s="182">
        <f t="shared" si="6"/>
        <v>0</v>
      </c>
      <c r="N38" s="152">
        <f t="shared" si="8"/>
        <v>0</v>
      </c>
      <c r="P38" s="139">
        <f t="shared" si="9"/>
        <v>0</v>
      </c>
      <c r="R38" s="124">
        <f t="shared" si="10"/>
        <v>1278</v>
      </c>
      <c r="T38" s="167">
        <f t="shared" si="11"/>
        <v>151.33333333333334</v>
      </c>
      <c r="V38" s="397">
        <f t="shared" si="12"/>
        <v>3985.3333333333335</v>
      </c>
      <c r="X38" s="405"/>
      <c r="Y38" s="421"/>
      <c r="Z38" s="422"/>
      <c r="AA38" s="423"/>
    </row>
    <row r="39" spans="1:27" ht="15.75" thickBot="1">
      <c r="A39" s="334"/>
      <c r="B39" s="14">
        <v>1</v>
      </c>
      <c r="C39" s="4">
        <v>15</v>
      </c>
      <c r="D39" s="11" t="s">
        <v>7</v>
      </c>
      <c r="E39" s="8">
        <f t="shared" si="5"/>
        <v>3834</v>
      </c>
      <c r="F39" s="10">
        <f t="shared" si="5"/>
        <v>5112</v>
      </c>
      <c r="G39" s="8">
        <f t="shared" si="5"/>
        <v>958.5</v>
      </c>
      <c r="H39" s="6">
        <f t="shared" si="5"/>
        <v>1278</v>
      </c>
      <c r="I39" s="24">
        <f t="shared" si="7"/>
        <v>319.5</v>
      </c>
      <c r="K39" s="181">
        <f t="shared" si="6"/>
        <v>0</v>
      </c>
      <c r="L39" s="182">
        <f t="shared" si="6"/>
        <v>0</v>
      </c>
      <c r="N39" s="152">
        <f t="shared" si="8"/>
        <v>0</v>
      </c>
      <c r="P39" s="139">
        <f t="shared" si="9"/>
        <v>0</v>
      </c>
      <c r="R39" s="124">
        <f t="shared" si="10"/>
        <v>1278</v>
      </c>
      <c r="T39" s="167">
        <f t="shared" si="11"/>
        <v>151.33333333333334</v>
      </c>
      <c r="V39" s="397">
        <f t="shared" si="12"/>
        <v>3985.3333333333335</v>
      </c>
      <c r="X39" s="406"/>
      <c r="Y39" s="407"/>
      <c r="Z39" s="407"/>
      <c r="AA39" s="91"/>
    </row>
    <row r="40" spans="1:22" ht="15.75" thickBot="1">
      <c r="A40" s="335"/>
      <c r="B40" s="25">
        <v>16</v>
      </c>
      <c r="C40" s="26">
        <v>31</v>
      </c>
      <c r="D40" s="13" t="s">
        <v>7</v>
      </c>
      <c r="E40" s="51">
        <f t="shared" si="5"/>
        <v>3834</v>
      </c>
      <c r="F40" s="52">
        <f t="shared" si="5"/>
        <v>5112</v>
      </c>
      <c r="G40" s="51">
        <f t="shared" si="5"/>
        <v>958.5</v>
      </c>
      <c r="H40" s="53">
        <f t="shared" si="5"/>
        <v>1278</v>
      </c>
      <c r="I40" s="54">
        <f t="shared" si="7"/>
        <v>319.5</v>
      </c>
      <c r="K40" s="191">
        <f t="shared" si="6"/>
        <v>0</v>
      </c>
      <c r="L40" s="192">
        <f t="shared" si="6"/>
        <v>0</v>
      </c>
      <c r="N40" s="153">
        <f t="shared" si="8"/>
        <v>0</v>
      </c>
      <c r="P40" s="140">
        <f t="shared" si="9"/>
        <v>0</v>
      </c>
      <c r="R40" s="125">
        <f t="shared" si="10"/>
        <v>1278</v>
      </c>
      <c r="T40" s="168">
        <f t="shared" si="11"/>
        <v>151.33333333333334</v>
      </c>
      <c r="V40" s="398">
        <f t="shared" si="12"/>
        <v>3985.3333333333335</v>
      </c>
    </row>
    <row r="41" spans="1:27" ht="15.75">
      <c r="A41" s="333" t="s">
        <v>31</v>
      </c>
      <c r="B41" s="44">
        <v>1</v>
      </c>
      <c r="C41" s="45">
        <v>15</v>
      </c>
      <c r="D41" s="46" t="s">
        <v>8</v>
      </c>
      <c r="E41" s="47">
        <f t="shared" si="5"/>
        <v>3834</v>
      </c>
      <c r="F41" s="48">
        <f t="shared" si="5"/>
        <v>5112</v>
      </c>
      <c r="G41" s="47">
        <f t="shared" si="5"/>
        <v>958.5</v>
      </c>
      <c r="H41" s="49">
        <f t="shared" si="5"/>
        <v>1278</v>
      </c>
      <c r="I41" s="50">
        <f t="shared" si="7"/>
        <v>319.5</v>
      </c>
      <c r="K41" s="195">
        <f t="shared" si="6"/>
        <v>0</v>
      </c>
      <c r="L41" s="196">
        <f t="shared" si="6"/>
        <v>0</v>
      </c>
      <c r="N41" s="154">
        <f t="shared" si="8"/>
        <v>0</v>
      </c>
      <c r="P41" s="141">
        <f t="shared" si="9"/>
        <v>0</v>
      </c>
      <c r="R41" s="126">
        <f t="shared" si="10"/>
        <v>1278</v>
      </c>
      <c r="T41" s="169">
        <f>L8/9</f>
        <v>378.3333333333333</v>
      </c>
      <c r="V41" s="396">
        <f>T41+K41+E41+N41</f>
        <v>4212.333333333333</v>
      </c>
      <c r="X41" s="424" t="s">
        <v>99</v>
      </c>
      <c r="Y41" s="425"/>
      <c r="Z41" s="425"/>
      <c r="AA41" s="426"/>
    </row>
    <row r="42" spans="1:27" ht="15.75" thickBot="1">
      <c r="A42" s="334"/>
      <c r="B42" s="14">
        <v>16</v>
      </c>
      <c r="C42" s="4">
        <v>31</v>
      </c>
      <c r="D42" s="11" t="s">
        <v>8</v>
      </c>
      <c r="E42" s="8">
        <f t="shared" si="5"/>
        <v>3834</v>
      </c>
      <c r="F42" s="10">
        <f t="shared" si="5"/>
        <v>5112</v>
      </c>
      <c r="G42" s="8">
        <f t="shared" si="5"/>
        <v>958.5</v>
      </c>
      <c r="H42" s="6">
        <f t="shared" si="5"/>
        <v>1278</v>
      </c>
      <c r="I42" s="24">
        <f t="shared" si="7"/>
        <v>319.5</v>
      </c>
      <c r="K42" s="181">
        <f t="shared" si="6"/>
        <v>0</v>
      </c>
      <c r="L42" s="182">
        <f t="shared" si="6"/>
        <v>0</v>
      </c>
      <c r="N42" s="152">
        <f t="shared" si="8"/>
        <v>0</v>
      </c>
      <c r="P42" s="139">
        <f t="shared" si="9"/>
        <v>0</v>
      </c>
      <c r="R42" s="124">
        <f t="shared" si="10"/>
        <v>1278</v>
      </c>
      <c r="T42" s="167">
        <f t="shared" si="11"/>
        <v>378.3333333333333</v>
      </c>
      <c r="V42" s="397">
        <f aca="true" t="shared" si="13" ref="V42:V49">V41</f>
        <v>4212.333333333333</v>
      </c>
      <c r="X42" s="408" t="s">
        <v>43</v>
      </c>
      <c r="Y42" s="101" t="s">
        <v>45</v>
      </c>
      <c r="Z42" s="101" t="s">
        <v>44</v>
      </c>
      <c r="AA42" s="409" t="s">
        <v>91</v>
      </c>
    </row>
    <row r="43" spans="1:27" ht="15">
      <c r="A43" s="334"/>
      <c r="B43" s="14">
        <v>1</v>
      </c>
      <c r="C43" s="4">
        <v>15</v>
      </c>
      <c r="D43" s="11" t="s">
        <v>9</v>
      </c>
      <c r="E43" s="8">
        <f t="shared" si="5"/>
        <v>3834</v>
      </c>
      <c r="F43" s="10">
        <f t="shared" si="5"/>
        <v>5112</v>
      </c>
      <c r="G43" s="8">
        <f t="shared" si="5"/>
        <v>958.5</v>
      </c>
      <c r="H43" s="6">
        <f t="shared" si="5"/>
        <v>1278</v>
      </c>
      <c r="I43" s="24">
        <f t="shared" si="7"/>
        <v>319.5</v>
      </c>
      <c r="K43" s="181">
        <f t="shared" si="6"/>
        <v>0</v>
      </c>
      <c r="L43" s="182">
        <f t="shared" si="6"/>
        <v>0</v>
      </c>
      <c r="N43" s="152">
        <f t="shared" si="8"/>
        <v>0</v>
      </c>
      <c r="P43" s="139">
        <f t="shared" si="9"/>
        <v>0</v>
      </c>
      <c r="Q43" s="30"/>
      <c r="R43" s="124">
        <f t="shared" si="10"/>
        <v>1278</v>
      </c>
      <c r="T43" s="167">
        <f t="shared" si="11"/>
        <v>378.3333333333333</v>
      </c>
      <c r="V43" s="397">
        <f t="shared" si="13"/>
        <v>4212.333333333333</v>
      </c>
      <c r="X43" s="116" t="s">
        <v>42</v>
      </c>
      <c r="Y43" s="117">
        <f>SUM(F41:F49)-Y45-Y44-Y48</f>
        <v>34506</v>
      </c>
      <c r="Z43" s="118">
        <f>IF(Y43=0,0,(Y43)/Y49)</f>
        <v>0.75</v>
      </c>
      <c r="AA43" s="206">
        <f>Z43</f>
        <v>0.75</v>
      </c>
    </row>
    <row r="44" spans="1:27" ht="15">
      <c r="A44" s="334"/>
      <c r="B44" s="14">
        <v>16</v>
      </c>
      <c r="C44" s="4">
        <v>28</v>
      </c>
      <c r="D44" s="11" t="s">
        <v>9</v>
      </c>
      <c r="E44" s="8">
        <f t="shared" si="5"/>
        <v>3834</v>
      </c>
      <c r="F44" s="10">
        <f t="shared" si="5"/>
        <v>5112</v>
      </c>
      <c r="G44" s="8">
        <f t="shared" si="5"/>
        <v>958.5</v>
      </c>
      <c r="H44" s="6">
        <f t="shared" si="5"/>
        <v>1278</v>
      </c>
      <c r="I44" s="24">
        <f t="shared" si="7"/>
        <v>319.5</v>
      </c>
      <c r="K44" s="181">
        <f t="shared" si="6"/>
        <v>0</v>
      </c>
      <c r="L44" s="182">
        <f t="shared" si="6"/>
        <v>0</v>
      </c>
      <c r="N44" s="152">
        <f t="shared" si="8"/>
        <v>0</v>
      </c>
      <c r="P44" s="139">
        <f t="shared" si="9"/>
        <v>0</v>
      </c>
      <c r="Q44" s="30"/>
      <c r="R44" s="124">
        <f t="shared" si="10"/>
        <v>1278</v>
      </c>
      <c r="T44" s="167">
        <f t="shared" si="11"/>
        <v>378.3333333333333</v>
      </c>
      <c r="V44" s="397">
        <f t="shared" si="13"/>
        <v>4212.333333333333</v>
      </c>
      <c r="X44" s="93" t="s">
        <v>40</v>
      </c>
      <c r="Y44" s="94">
        <f>SUM(R41:R49)</f>
        <v>11502</v>
      </c>
      <c r="Z44" s="95">
        <f>IF(Y44=0,0,Y44/Y49)</f>
        <v>0.25</v>
      </c>
      <c r="AA44" s="207">
        <f>Z44</f>
        <v>0.25</v>
      </c>
    </row>
    <row r="45" spans="1:27" ht="15">
      <c r="A45" s="334"/>
      <c r="B45" s="14">
        <v>1</v>
      </c>
      <c r="C45" s="4">
        <v>15</v>
      </c>
      <c r="D45" s="11" t="s">
        <v>10</v>
      </c>
      <c r="E45" s="8">
        <f t="shared" si="5"/>
        <v>3834</v>
      </c>
      <c r="F45" s="10">
        <f t="shared" si="5"/>
        <v>5112</v>
      </c>
      <c r="G45" s="8">
        <f t="shared" si="5"/>
        <v>958.5</v>
      </c>
      <c r="H45" s="6">
        <f t="shared" si="5"/>
        <v>1278</v>
      </c>
      <c r="I45" s="24">
        <f t="shared" si="7"/>
        <v>319.5</v>
      </c>
      <c r="K45" s="181">
        <f t="shared" si="6"/>
        <v>0</v>
      </c>
      <c r="L45" s="182">
        <f t="shared" si="6"/>
        <v>0</v>
      </c>
      <c r="N45" s="152">
        <f t="shared" si="8"/>
        <v>0</v>
      </c>
      <c r="P45" s="139">
        <f t="shared" si="9"/>
        <v>0</v>
      </c>
      <c r="Q45" s="30"/>
      <c r="R45" s="124">
        <f t="shared" si="10"/>
        <v>1278</v>
      </c>
      <c r="T45" s="167">
        <f t="shared" si="11"/>
        <v>378.3333333333333</v>
      </c>
      <c r="V45" s="397">
        <f t="shared" si="13"/>
        <v>4212.333333333333</v>
      </c>
      <c r="X45" s="96" t="s">
        <v>39</v>
      </c>
      <c r="Y45" s="97">
        <f>SUM(P41:P49)</f>
        <v>0</v>
      </c>
      <c r="Z45" s="98">
        <f>IF(Y45=0,0,Y45/Y49)</f>
        <v>0</v>
      </c>
      <c r="AA45" s="208">
        <f>Z45</f>
        <v>0</v>
      </c>
    </row>
    <row r="46" spans="1:27" ht="15">
      <c r="A46" s="334"/>
      <c r="B46" s="14">
        <v>16</v>
      </c>
      <c r="C46" s="4">
        <v>31</v>
      </c>
      <c r="D46" s="11" t="s">
        <v>10</v>
      </c>
      <c r="E46" s="8">
        <f t="shared" si="5"/>
        <v>3834</v>
      </c>
      <c r="F46" s="10">
        <f t="shared" si="5"/>
        <v>5112</v>
      </c>
      <c r="G46" s="8">
        <f t="shared" si="5"/>
        <v>958.5</v>
      </c>
      <c r="H46" s="6">
        <f t="shared" si="5"/>
        <v>1278</v>
      </c>
      <c r="I46" s="24">
        <f t="shared" si="7"/>
        <v>319.5</v>
      </c>
      <c r="K46" s="181">
        <f t="shared" si="6"/>
        <v>0</v>
      </c>
      <c r="L46" s="182">
        <f t="shared" si="6"/>
        <v>0</v>
      </c>
      <c r="N46" s="152">
        <f t="shared" si="8"/>
        <v>0</v>
      </c>
      <c r="P46" s="139">
        <f t="shared" si="9"/>
        <v>0</v>
      </c>
      <c r="Q46" s="30"/>
      <c r="R46" s="124">
        <f t="shared" si="10"/>
        <v>1278</v>
      </c>
      <c r="T46" s="167">
        <f t="shared" si="11"/>
        <v>378.3333333333333</v>
      </c>
      <c r="V46" s="397">
        <f t="shared" si="13"/>
        <v>4212.333333333333</v>
      </c>
      <c r="X46" s="108" t="s">
        <v>41</v>
      </c>
      <c r="Y46" s="105">
        <f>SUM(N41:N49)</f>
        <v>0</v>
      </c>
      <c r="Z46" s="109">
        <f>IF(Y46=0,0,Y46/Y49)</f>
        <v>0</v>
      </c>
      <c r="AA46" s="300">
        <f>Z46</f>
        <v>0</v>
      </c>
    </row>
    <row r="47" spans="1:27" ht="15">
      <c r="A47" s="334"/>
      <c r="B47" s="14">
        <v>1</v>
      </c>
      <c r="C47" s="4">
        <v>15</v>
      </c>
      <c r="D47" s="11" t="s">
        <v>11</v>
      </c>
      <c r="E47" s="8">
        <f aca="true" t="shared" si="14" ref="E47:H52">E46</f>
        <v>3834</v>
      </c>
      <c r="F47" s="10">
        <f t="shared" si="14"/>
        <v>5112</v>
      </c>
      <c r="G47" s="8">
        <f t="shared" si="14"/>
        <v>958.5</v>
      </c>
      <c r="H47" s="6">
        <f t="shared" si="14"/>
        <v>1278</v>
      </c>
      <c r="I47" s="24">
        <f t="shared" si="7"/>
        <v>319.5</v>
      </c>
      <c r="K47" s="181">
        <f aca="true" t="shared" si="15" ref="K47:L52">K46</f>
        <v>0</v>
      </c>
      <c r="L47" s="182">
        <f t="shared" si="15"/>
        <v>0</v>
      </c>
      <c r="N47" s="152">
        <f t="shared" si="8"/>
        <v>0</v>
      </c>
      <c r="P47" s="139">
        <f t="shared" si="9"/>
        <v>0</v>
      </c>
      <c r="Q47" s="30"/>
      <c r="R47" s="124">
        <f t="shared" si="10"/>
        <v>1278</v>
      </c>
      <c r="T47" s="167">
        <f t="shared" si="11"/>
        <v>378.3333333333333</v>
      </c>
      <c r="V47" s="397">
        <f t="shared" si="13"/>
        <v>4212.333333333333</v>
      </c>
      <c r="X47" s="108" t="s">
        <v>79</v>
      </c>
      <c r="Y47" s="105">
        <f>SUM(K41:K49)</f>
        <v>0</v>
      </c>
      <c r="Z47" s="106">
        <f>IF(Y47=0,0,Y47/Y49)</f>
        <v>0</v>
      </c>
      <c r="AA47" s="372">
        <f>Z48+Z47</f>
        <v>0</v>
      </c>
    </row>
    <row r="48" spans="1:27" ht="15">
      <c r="A48" s="334"/>
      <c r="B48" s="14">
        <v>16</v>
      </c>
      <c r="C48" s="4">
        <v>30</v>
      </c>
      <c r="D48" s="11" t="s">
        <v>11</v>
      </c>
      <c r="E48" s="8">
        <f t="shared" si="14"/>
        <v>3834</v>
      </c>
      <c r="F48" s="10">
        <f t="shared" si="14"/>
        <v>5112</v>
      </c>
      <c r="G48" s="8">
        <f t="shared" si="14"/>
        <v>958.5</v>
      </c>
      <c r="H48" s="6">
        <f t="shared" si="14"/>
        <v>1278</v>
      </c>
      <c r="I48" s="24">
        <f t="shared" si="7"/>
        <v>319.5</v>
      </c>
      <c r="K48" s="181">
        <f t="shared" si="15"/>
        <v>0</v>
      </c>
      <c r="L48" s="182">
        <f t="shared" si="15"/>
        <v>0</v>
      </c>
      <c r="N48" s="152">
        <f t="shared" si="8"/>
        <v>0</v>
      </c>
      <c r="P48" s="139">
        <f t="shared" si="9"/>
        <v>0</v>
      </c>
      <c r="Q48" s="30"/>
      <c r="R48" s="124">
        <f t="shared" si="10"/>
        <v>1278</v>
      </c>
      <c r="T48" s="167">
        <f t="shared" si="11"/>
        <v>378.3333333333333</v>
      </c>
      <c r="V48" s="397">
        <f t="shared" si="13"/>
        <v>4212.333333333333</v>
      </c>
      <c r="X48" s="199" t="s">
        <v>78</v>
      </c>
      <c r="Y48" s="105">
        <f>SUM(L41:L49)</f>
        <v>0</v>
      </c>
      <c r="Z48" s="107">
        <f>IF(Y48=0,0,Y48/Y49)</f>
        <v>0</v>
      </c>
      <c r="AA48" s="372"/>
    </row>
    <row r="49" spans="1:27" ht="15.75" thickBot="1">
      <c r="A49" s="335"/>
      <c r="B49" s="25">
        <v>1</v>
      </c>
      <c r="C49" s="26">
        <v>15</v>
      </c>
      <c r="D49" s="13" t="s">
        <v>12</v>
      </c>
      <c r="E49" s="51">
        <f t="shared" si="14"/>
        <v>3834</v>
      </c>
      <c r="F49" s="52">
        <f t="shared" si="14"/>
        <v>5112</v>
      </c>
      <c r="G49" s="51">
        <f t="shared" si="14"/>
        <v>958.5</v>
      </c>
      <c r="H49" s="53">
        <f t="shared" si="14"/>
        <v>1278</v>
      </c>
      <c r="I49" s="54">
        <f t="shared" si="7"/>
        <v>319.5</v>
      </c>
      <c r="K49" s="191">
        <f t="shared" si="15"/>
        <v>0</v>
      </c>
      <c r="L49" s="192">
        <f t="shared" si="15"/>
        <v>0</v>
      </c>
      <c r="N49" s="153">
        <f t="shared" si="8"/>
        <v>0</v>
      </c>
      <c r="P49" s="140">
        <f t="shared" si="9"/>
        <v>0</v>
      </c>
      <c r="Q49" s="30"/>
      <c r="R49" s="125">
        <f t="shared" si="10"/>
        <v>1278</v>
      </c>
      <c r="T49" s="168">
        <f t="shared" si="11"/>
        <v>378.3333333333333</v>
      </c>
      <c r="V49" s="398">
        <f t="shared" si="13"/>
        <v>4212.333333333333</v>
      </c>
      <c r="X49" s="112" t="s">
        <v>38</v>
      </c>
      <c r="Y49" s="209">
        <f>SUM(Y43:Y48)</f>
        <v>46008</v>
      </c>
      <c r="Z49" s="210">
        <f>SUM(Z43:Z48)</f>
        <v>1</v>
      </c>
      <c r="AA49" s="211">
        <f>SUM(AA43:AA48)</f>
        <v>1</v>
      </c>
    </row>
    <row r="50" spans="1:27" ht="15">
      <c r="A50" s="34"/>
      <c r="B50" s="44">
        <v>16</v>
      </c>
      <c r="C50" s="45">
        <v>31</v>
      </c>
      <c r="D50" s="46" t="s">
        <v>12</v>
      </c>
      <c r="E50" s="47">
        <f t="shared" si="14"/>
        <v>3834</v>
      </c>
      <c r="F50" s="57"/>
      <c r="G50" s="58"/>
      <c r="H50" s="59"/>
      <c r="I50" s="57"/>
      <c r="K50" s="187">
        <f>K31</f>
        <v>0</v>
      </c>
      <c r="L50" s="188"/>
      <c r="N50" s="155"/>
      <c r="P50" s="142"/>
      <c r="Q50" s="30"/>
      <c r="R50" s="127"/>
      <c r="T50" s="170"/>
      <c r="V50" s="394">
        <f aca="true" t="shared" si="16" ref="V50:V52">T50+K50+E50</f>
        <v>3834</v>
      </c>
      <c r="X50" s="237" t="s">
        <v>49</v>
      </c>
      <c r="Y50" s="177">
        <f>SUM(T41:T49)</f>
        <v>3405.0000000000005</v>
      </c>
      <c r="Z50" s="89"/>
      <c r="AA50" s="403" t="s">
        <v>51</v>
      </c>
    </row>
    <row r="51" spans="1:27" ht="15.75" thickBot="1">
      <c r="A51" s="35" t="s">
        <v>33</v>
      </c>
      <c r="B51" s="14">
        <v>1</v>
      </c>
      <c r="C51" s="4">
        <v>15</v>
      </c>
      <c r="D51" s="11" t="s">
        <v>13</v>
      </c>
      <c r="E51" s="8">
        <f t="shared" si="14"/>
        <v>3834</v>
      </c>
      <c r="F51" s="9"/>
      <c r="G51" s="23"/>
      <c r="H51" s="7"/>
      <c r="I51" s="9"/>
      <c r="K51" s="179">
        <f t="shared" si="15"/>
        <v>0</v>
      </c>
      <c r="L51" s="180"/>
      <c r="N51" s="149"/>
      <c r="P51" s="136"/>
      <c r="Q51" s="30"/>
      <c r="R51" s="121"/>
      <c r="T51" s="164"/>
      <c r="V51" s="395">
        <f t="shared" si="16"/>
        <v>3834</v>
      </c>
      <c r="X51" s="113" t="s">
        <v>37</v>
      </c>
      <c r="Y51" s="90">
        <f>Y50+Y49</f>
        <v>49413</v>
      </c>
      <c r="Z51" s="91"/>
      <c r="AA51" s="404" t="s">
        <v>157</v>
      </c>
    </row>
    <row r="52" spans="1:27" ht="15.75" thickBot="1">
      <c r="A52" s="36"/>
      <c r="B52" s="25">
        <v>16</v>
      </c>
      <c r="C52" s="26">
        <v>30</v>
      </c>
      <c r="D52" s="13" t="s">
        <v>13</v>
      </c>
      <c r="E52" s="51">
        <f t="shared" si="14"/>
        <v>3834</v>
      </c>
      <c r="F52" s="60"/>
      <c r="G52" s="61"/>
      <c r="H52" s="62"/>
      <c r="I52" s="60"/>
      <c r="K52" s="384">
        <f t="shared" si="15"/>
        <v>0</v>
      </c>
      <c r="L52" s="385"/>
      <c r="N52" s="156"/>
      <c r="P52" s="143"/>
      <c r="Q52" s="30"/>
      <c r="R52" s="128"/>
      <c r="T52" s="171"/>
      <c r="V52" s="399">
        <f t="shared" si="16"/>
        <v>3834</v>
      </c>
      <c r="X52" s="405" t="s">
        <v>105</v>
      </c>
      <c r="Y52" s="31"/>
      <c r="Z52" s="31"/>
      <c r="AA52" s="89"/>
    </row>
    <row r="53" spans="1:27" ht="15">
      <c r="A53" s="66"/>
      <c r="B53" s="63"/>
      <c r="C53" s="56"/>
      <c r="D53" s="18"/>
      <c r="E53" s="55"/>
      <c r="F53" s="18"/>
      <c r="G53" s="55"/>
      <c r="H53" s="56"/>
      <c r="I53" s="18"/>
      <c r="K53" s="382"/>
      <c r="L53" s="383"/>
      <c r="N53" s="157"/>
      <c r="P53" s="144"/>
      <c r="Q53" s="30"/>
      <c r="R53" s="129"/>
      <c r="T53" s="172"/>
      <c r="V53" s="400"/>
      <c r="X53" s="405"/>
      <c r="Y53" s="31"/>
      <c r="Z53" s="31"/>
      <c r="AA53" s="89"/>
    </row>
    <row r="54" spans="1:27" ht="15">
      <c r="A54" s="67" t="s">
        <v>17</v>
      </c>
      <c r="B54" s="64"/>
      <c r="C54" s="5"/>
      <c r="D54" s="11" t="s">
        <v>17</v>
      </c>
      <c r="E54" s="8">
        <f>SUM(E29:E52)</f>
        <v>92016</v>
      </c>
      <c r="F54" s="10">
        <f aca="true" t="shared" si="17" ref="F54:I54">SUM(F29:F52)</f>
        <v>92016</v>
      </c>
      <c r="G54" s="8">
        <f t="shared" si="17"/>
        <v>17253</v>
      </c>
      <c r="H54" s="6">
        <f t="shared" si="17"/>
        <v>23004</v>
      </c>
      <c r="I54" s="10">
        <f t="shared" si="17"/>
        <v>5751</v>
      </c>
      <c r="K54" s="183">
        <f>SUM(K29:K52)</f>
        <v>0</v>
      </c>
      <c r="L54" s="184">
        <f>SUM(L29:L52)</f>
        <v>0</v>
      </c>
      <c r="N54" s="158">
        <f>SUM(N29:N52)</f>
        <v>0</v>
      </c>
      <c r="P54" s="145">
        <f>SUM(P29:P52)</f>
        <v>0</v>
      </c>
      <c r="Q54" s="32"/>
      <c r="R54" s="130">
        <f>SUM(R29:R52)</f>
        <v>23004</v>
      </c>
      <c r="T54" s="173">
        <f>SUM(T29:T52)</f>
        <v>4767</v>
      </c>
      <c r="V54" s="397">
        <f>SUM(V29:V52)</f>
        <v>96783</v>
      </c>
      <c r="X54" s="410"/>
      <c r="Y54" s="31"/>
      <c r="Z54" s="31"/>
      <c r="AA54" s="89"/>
    </row>
    <row r="55" spans="1:27" ht="15.75" thickBot="1">
      <c r="A55" s="72"/>
      <c r="B55" s="65"/>
      <c r="C55" s="15"/>
      <c r="D55" s="13"/>
      <c r="E55" s="12"/>
      <c r="F55" s="13"/>
      <c r="G55" s="12" t="s">
        <v>22</v>
      </c>
      <c r="H55" s="15"/>
      <c r="I55" s="13"/>
      <c r="K55" s="185"/>
      <c r="L55" s="186"/>
      <c r="M55" s="76"/>
      <c r="N55" s="159"/>
      <c r="P55" s="146"/>
      <c r="Q55" s="33"/>
      <c r="R55" s="131"/>
      <c r="S55" s="76"/>
      <c r="T55" s="174"/>
      <c r="V55" s="401"/>
      <c r="X55" s="406"/>
      <c r="Y55" s="407"/>
      <c r="Z55" s="407"/>
      <c r="AA55" s="91"/>
    </row>
    <row r="56" spans="1:27" ht="15">
      <c r="A56" s="68">
        <f>F56+K56+N56+T56</f>
        <v>47370</v>
      </c>
      <c r="D56" s="2" t="s">
        <v>30</v>
      </c>
      <c r="F56" s="3">
        <f>SUM(F32:F40)</f>
        <v>46008</v>
      </c>
      <c r="G56" s="3">
        <f aca="true" t="shared" si="18" ref="G56:H56">SUM(G32:G40)</f>
        <v>8626.5</v>
      </c>
      <c r="H56" s="3">
        <f t="shared" si="18"/>
        <v>11502</v>
      </c>
      <c r="K56" s="160">
        <f>SUM(K32:K40)</f>
        <v>0</v>
      </c>
      <c r="L56" s="160">
        <f>SUM(L32:L40)</f>
        <v>0</v>
      </c>
      <c r="N56" s="160">
        <f>SUM(N32:N40)</f>
        <v>0</v>
      </c>
      <c r="P56" s="99">
        <f>SUM(P32:P40)</f>
        <v>0</v>
      </c>
      <c r="R56" s="132">
        <f>SUM(R32:R40)</f>
        <v>11502</v>
      </c>
      <c r="T56" s="175">
        <f>SUM(T32:T40)</f>
        <v>1362</v>
      </c>
      <c r="V56" s="79">
        <f>SUM(V32:V40)</f>
        <v>35868</v>
      </c>
      <c r="X56" s="414" t="s">
        <v>52</v>
      </c>
      <c r="Y56" s="415">
        <f>SUM(K29:K31,K50:K52)</f>
        <v>0</v>
      </c>
      <c r="Z56" s="416">
        <f>IF(Y56=0,0,Y56/(Y57+Y56))</f>
        <v>0</v>
      </c>
      <c r="AA56" s="411" t="s">
        <v>33</v>
      </c>
    </row>
    <row r="57" spans="1:27" ht="15">
      <c r="A57" s="70">
        <f>F57+K57+N57+T57</f>
        <v>49413</v>
      </c>
      <c r="D57" s="2" t="s">
        <v>31</v>
      </c>
      <c r="F57" s="3">
        <f>SUM(F41:F49)</f>
        <v>46008</v>
      </c>
      <c r="G57" s="3">
        <f aca="true" t="shared" si="19" ref="G57:H57">SUM(G41:G49)</f>
        <v>8626.5</v>
      </c>
      <c r="H57" s="3">
        <f t="shared" si="19"/>
        <v>11502</v>
      </c>
      <c r="K57" s="160">
        <f>SUM(K41:K49)</f>
        <v>0</v>
      </c>
      <c r="L57" s="160">
        <f>SUM(L41:L49)</f>
        <v>0</v>
      </c>
      <c r="N57" s="160">
        <f>SUM(N41:N49)</f>
        <v>0</v>
      </c>
      <c r="P57" s="99">
        <f>SUM(P41:P49)</f>
        <v>0</v>
      </c>
      <c r="R57" s="132">
        <f>SUM(R41:R49)</f>
        <v>11502</v>
      </c>
      <c r="T57" s="175">
        <f>SUM(T41:T49)</f>
        <v>3405.0000000000005</v>
      </c>
      <c r="V57" s="79">
        <f>SUM(V41:V49)</f>
        <v>37911</v>
      </c>
      <c r="X57" s="417" t="s">
        <v>154</v>
      </c>
      <c r="Y57" s="418">
        <f>I59</f>
        <v>30672</v>
      </c>
      <c r="Z57" s="419">
        <f>1-Z56</f>
        <v>1</v>
      </c>
      <c r="AA57" s="89"/>
    </row>
    <row r="58" spans="1:27" ht="15.75" thickBot="1">
      <c r="A58" s="68">
        <f>K58</f>
        <v>0</v>
      </c>
      <c r="B58" s="373" t="s">
        <v>19</v>
      </c>
      <c r="C58" s="373"/>
      <c r="D58" s="373"/>
      <c r="E58" s="373"/>
      <c r="F58" s="373"/>
      <c r="G58" s="373"/>
      <c r="H58" s="373"/>
      <c r="I58" s="212">
        <f>E11/3</f>
        <v>30672</v>
      </c>
      <c r="K58" s="161">
        <f>SUM(K29:K31)+SUM(K50:K52)</f>
        <v>0</v>
      </c>
      <c r="L58" s="161">
        <f>SUM(L29:L31)+SUM(L50:L52)</f>
        <v>0</v>
      </c>
      <c r="N58" s="161">
        <f aca="true" t="shared" si="20" ref="N58">SUM(N29:N31)+SUM(N50:N52)</f>
        <v>0</v>
      </c>
      <c r="P58" s="147">
        <f aca="true" t="shared" si="21" ref="P58">SUM(P29:P31)+SUM(P50:P52)</f>
        <v>0</v>
      </c>
      <c r="R58" s="133">
        <f aca="true" t="shared" si="22" ref="R58">SUM(R29:R31)+SUM(R50:R52)</f>
        <v>0</v>
      </c>
      <c r="T58" s="176">
        <f aca="true" t="shared" si="23" ref="T58">SUM(T29:T31)+SUM(T50:T52)</f>
        <v>0</v>
      </c>
      <c r="V58" s="402">
        <f aca="true" t="shared" si="24" ref="V58">SUM(V29:V31)+SUM(V50:V52)</f>
        <v>23004</v>
      </c>
      <c r="X58" s="412" t="s">
        <v>153</v>
      </c>
      <c r="Y58" s="413">
        <f>Y59+Y57</f>
        <v>127455</v>
      </c>
      <c r="Z58" s="420"/>
      <c r="AA58" s="91"/>
    </row>
    <row r="59" spans="1:25" ht="15.75" thickBot="1">
      <c r="A59" s="69">
        <f>A57+A56+A58</f>
        <v>96783</v>
      </c>
      <c r="B59" s="71" t="s">
        <v>53</v>
      </c>
      <c r="F59" s="274"/>
      <c r="G59" s="274"/>
      <c r="H59" s="77" t="s">
        <v>100</v>
      </c>
      <c r="I59" s="212">
        <f>I58-F10</f>
        <v>30672</v>
      </c>
      <c r="K59" s="160">
        <f>SUM(K56:K58)</f>
        <v>0</v>
      </c>
      <c r="L59" s="160">
        <f>SUM(L56:L58)</f>
        <v>0</v>
      </c>
      <c r="N59" s="160">
        <f aca="true" t="shared" si="25" ref="N59">SUM(N56:N58)</f>
        <v>0</v>
      </c>
      <c r="P59" s="99">
        <f aca="true" t="shared" si="26" ref="P59">SUM(P56:P58)</f>
        <v>0</v>
      </c>
      <c r="R59" s="132">
        <f aca="true" t="shared" si="27" ref="R59">SUM(R56:R58)</f>
        <v>23004</v>
      </c>
      <c r="T59" s="175">
        <f aca="true" t="shared" si="28" ref="T59">SUM(T56:T58)</f>
        <v>4767</v>
      </c>
      <c r="V59" s="79">
        <f aca="true" t="shared" si="29" ref="V59">SUM(V56:V58)</f>
        <v>96783</v>
      </c>
      <c r="X59" s="387" t="s">
        <v>106</v>
      </c>
      <c r="Y59" s="386">
        <f>Y56+Y51+Y36</f>
        <v>96783</v>
      </c>
    </row>
  </sheetData>
  <mergeCells count="40">
    <mergeCell ref="AA7:AA8"/>
    <mergeCell ref="B1:I1"/>
    <mergeCell ref="K1:V2"/>
    <mergeCell ref="Y1:AA1"/>
    <mergeCell ref="B2:I2"/>
    <mergeCell ref="Y2:AA2"/>
    <mergeCell ref="B3:I3"/>
    <mergeCell ref="B5:I5"/>
    <mergeCell ref="K5:V5"/>
    <mergeCell ref="A7:E7"/>
    <mergeCell ref="T7:V7"/>
    <mergeCell ref="X7:X8"/>
    <mergeCell ref="I11:L11"/>
    <mergeCell ref="D13:E13"/>
    <mergeCell ref="T13:V13"/>
    <mergeCell ref="K23:R23"/>
    <mergeCell ref="K24:L24"/>
    <mergeCell ref="A25:A28"/>
    <mergeCell ref="B25:D28"/>
    <mergeCell ref="E25:E28"/>
    <mergeCell ref="F25:F28"/>
    <mergeCell ref="G25:G28"/>
    <mergeCell ref="H25:H28"/>
    <mergeCell ref="I25:I28"/>
    <mergeCell ref="K25:L26"/>
    <mergeCell ref="N25:N28"/>
    <mergeCell ref="X23:AA24"/>
    <mergeCell ref="X26:AA26"/>
    <mergeCell ref="P25:P28"/>
    <mergeCell ref="R25:R28"/>
    <mergeCell ref="T25:T28"/>
    <mergeCell ref="V25:V28"/>
    <mergeCell ref="K27:K28"/>
    <mergeCell ref="L27:L28"/>
    <mergeCell ref="A32:A40"/>
    <mergeCell ref="A41:A49"/>
    <mergeCell ref="B58:H58"/>
    <mergeCell ref="AA32:AA33"/>
    <mergeCell ref="X41:AA41"/>
    <mergeCell ref="AA47:AA48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zoomScale="90" zoomScaleNormal="90" workbookViewId="0" topLeftCell="A1">
      <selection activeCell="Y1" sqref="Y1:AA1"/>
    </sheetView>
  </sheetViews>
  <sheetFormatPr defaultColWidth="9.140625" defaultRowHeight="15"/>
  <cols>
    <col min="1" max="1" width="13.140625" style="76" customWidth="1"/>
    <col min="2" max="3" width="4.7109375" style="1" customWidth="1"/>
    <col min="4" max="4" width="12.8515625" style="1" customWidth="1"/>
    <col min="5" max="5" width="12.42187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3.710937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4.8515625" style="0" customWidth="1"/>
    <col min="24" max="24" width="38.7109375" style="0" customWidth="1"/>
    <col min="25" max="25" width="14.140625" style="0" customWidth="1"/>
    <col min="26" max="26" width="13.57421875" style="0" customWidth="1"/>
    <col min="27" max="27" width="9.71093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79" t="s">
        <v>138</v>
      </c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ht="33" customHeight="1"/>
    <row r="5" spans="2:24" ht="18.75">
      <c r="B5" s="378" t="s">
        <v>127</v>
      </c>
      <c r="C5" s="378"/>
      <c r="D5" s="378"/>
      <c r="E5" s="378"/>
      <c r="F5" s="378"/>
      <c r="G5" s="378"/>
      <c r="H5" s="378"/>
      <c r="I5" s="378"/>
      <c r="K5" s="378" t="s">
        <v>135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X5" s="273" t="s">
        <v>128</v>
      </c>
    </row>
    <row r="7" spans="1:27" ht="18.7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2043</v>
      </c>
      <c r="M7" s="178" t="s">
        <v>132</v>
      </c>
      <c r="T7" s="377" t="s">
        <v>74</v>
      </c>
      <c r="U7" s="377"/>
      <c r="V7" s="377"/>
      <c r="X7" s="374" t="s">
        <v>103</v>
      </c>
      <c r="Y7" s="292" t="s">
        <v>121</v>
      </c>
      <c r="Z7" s="292" t="s">
        <v>122</v>
      </c>
      <c r="AA7" s="374" t="s">
        <v>124</v>
      </c>
    </row>
    <row r="8" spans="1:27" ht="15">
      <c r="A8" s="103" t="s">
        <v>16</v>
      </c>
      <c r="B8" s="102"/>
      <c r="C8" s="102"/>
      <c r="D8" s="102"/>
      <c r="E8" s="200">
        <v>92016</v>
      </c>
      <c r="F8" s="84">
        <v>0</v>
      </c>
      <c r="G8" s="82">
        <f aca="true" t="shared" si="0" ref="G8:G9">F8+E8</f>
        <v>92016</v>
      </c>
      <c r="K8" s="236" t="s">
        <v>69</v>
      </c>
      <c r="L8" s="203">
        <v>2724</v>
      </c>
      <c r="M8" s="178" t="s">
        <v>133</v>
      </c>
      <c r="U8" s="2" t="s">
        <v>61</v>
      </c>
      <c r="V8" s="228"/>
      <c r="X8" s="375"/>
      <c r="Y8" s="293" t="s">
        <v>120</v>
      </c>
      <c r="Z8" s="293" t="s">
        <v>123</v>
      </c>
      <c r="AA8" s="375"/>
    </row>
    <row r="9" spans="1:27" ht="15">
      <c r="A9" s="111" t="s">
        <v>47</v>
      </c>
      <c r="B9" s="104"/>
      <c r="C9" s="104"/>
      <c r="D9" s="104"/>
      <c r="E9" s="201">
        <v>20000</v>
      </c>
      <c r="F9" s="110">
        <v>0</v>
      </c>
      <c r="G9" s="82">
        <f t="shared" si="0"/>
        <v>20000</v>
      </c>
      <c r="K9" s="86" t="s">
        <v>134</v>
      </c>
      <c r="L9" s="27">
        <f>SUM(L7:L8)+G11</f>
        <v>116783</v>
      </c>
      <c r="M9" s="78"/>
      <c r="U9" s="234" t="s">
        <v>66</v>
      </c>
      <c r="V9" s="88"/>
      <c r="W9">
        <v>1</v>
      </c>
      <c r="X9" s="294"/>
      <c r="Y9" s="294"/>
      <c r="Z9" s="294"/>
      <c r="AA9" s="294"/>
    </row>
    <row r="10" spans="1:27" ht="15">
      <c r="A10" s="111" t="s">
        <v>15</v>
      </c>
      <c r="B10" s="104"/>
      <c r="C10" s="104"/>
      <c r="D10" s="104"/>
      <c r="E10" s="238">
        <f>9/12*G10</f>
        <v>0</v>
      </c>
      <c r="F10" s="239">
        <f>3/12*G10</f>
        <v>0</v>
      </c>
      <c r="G10" s="204">
        <v>0</v>
      </c>
      <c r="U10" s="2" t="s">
        <v>129</v>
      </c>
      <c r="V10" s="227"/>
      <c r="W10">
        <v>2</v>
      </c>
      <c r="X10" s="294"/>
      <c r="Y10" s="294"/>
      <c r="Z10" s="294"/>
      <c r="AA10" s="294"/>
    </row>
    <row r="11" spans="1:27" ht="15">
      <c r="A11" s="80"/>
      <c r="B11" s="28"/>
      <c r="C11" s="28"/>
      <c r="D11" s="81" t="s">
        <v>26</v>
      </c>
      <c r="E11" s="100">
        <f>SUM(E8:E10)</f>
        <v>112016</v>
      </c>
      <c r="F11" s="85">
        <f>SUM(F8:F10)</f>
        <v>0</v>
      </c>
      <c r="G11" s="83">
        <f>SUM(G8:G10)</f>
        <v>112016</v>
      </c>
      <c r="I11" s="320" t="s">
        <v>126</v>
      </c>
      <c r="J11" s="321"/>
      <c r="K11" s="321"/>
      <c r="L11" s="322"/>
      <c r="U11" s="2" t="s">
        <v>131</v>
      </c>
      <c r="V11" s="275"/>
      <c r="W11">
        <v>3</v>
      </c>
      <c r="X11" s="294"/>
      <c r="Y11" s="294"/>
      <c r="Z11" s="294"/>
      <c r="AA11" s="294"/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W12">
        <v>4</v>
      </c>
      <c r="X12" s="294"/>
      <c r="Y12" s="294"/>
      <c r="Z12" s="294"/>
      <c r="AA12" s="294"/>
    </row>
    <row r="13" spans="1:27" ht="15" customHeight="1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T13" s="377" t="s">
        <v>75</v>
      </c>
      <c r="U13" s="377"/>
      <c r="V13" s="377"/>
      <c r="W13">
        <v>5</v>
      </c>
      <c r="X13" s="294"/>
      <c r="Y13" s="294"/>
      <c r="Z13" s="294"/>
      <c r="AA13" s="294"/>
    </row>
    <row r="14" spans="1:27" ht="15">
      <c r="A14" s="248"/>
      <c r="B14" s="253"/>
      <c r="C14" s="253"/>
      <c r="D14" s="33" t="s">
        <v>58</v>
      </c>
      <c r="E14" s="33" t="s">
        <v>59</v>
      </c>
      <c r="F14" s="3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U14" s="235" t="s">
        <v>67</v>
      </c>
      <c r="V14" s="241" t="s">
        <v>65</v>
      </c>
      <c r="W14">
        <v>6</v>
      </c>
      <c r="X14" s="294"/>
      <c r="Y14" s="294"/>
      <c r="Z14" s="294"/>
      <c r="AA14" s="294"/>
    </row>
    <row r="15" spans="1:27" ht="15">
      <c r="A15" s="214" t="s">
        <v>86</v>
      </c>
      <c r="B15" s="215"/>
      <c r="C15" s="216" t="s">
        <v>81</v>
      </c>
      <c r="D15" s="217">
        <f>F15/0.22*3</f>
        <v>0</v>
      </c>
      <c r="E15" s="217">
        <f>F15/0.25*3</f>
        <v>0</v>
      </c>
      <c r="F15" s="258">
        <v>0</v>
      </c>
      <c r="G15" s="263">
        <f>F15*(E8+E9+E10)</f>
        <v>0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U15" s="231" t="s">
        <v>107</v>
      </c>
      <c r="V15" s="232" t="s">
        <v>76</v>
      </c>
      <c r="W15">
        <v>7</v>
      </c>
      <c r="X15" s="294"/>
      <c r="Y15" s="294"/>
      <c r="Z15" s="294"/>
      <c r="AA15" s="294"/>
    </row>
    <row r="16" spans="1:27" ht="15">
      <c r="A16" s="218" t="s">
        <v>87</v>
      </c>
      <c r="B16" s="219"/>
      <c r="C16" s="220" t="s">
        <v>81</v>
      </c>
      <c r="D16" s="221">
        <f>F16/0.22*3</f>
        <v>3</v>
      </c>
      <c r="E16" s="221">
        <f>F16/0.25*3</f>
        <v>2.64</v>
      </c>
      <c r="F16" s="259">
        <v>0.22</v>
      </c>
      <c r="G16" s="264">
        <f>F16*(E8+E9+E10)</f>
        <v>24643.52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U16" s="230" t="s">
        <v>108</v>
      </c>
      <c r="V16" s="233" t="s">
        <v>64</v>
      </c>
      <c r="W16">
        <v>8</v>
      </c>
      <c r="X16" s="294"/>
      <c r="Y16" s="294"/>
      <c r="Z16" s="294"/>
      <c r="AA16" s="294"/>
    </row>
    <row r="17" spans="1:27" ht="15">
      <c r="A17" s="222" t="s">
        <v>88</v>
      </c>
      <c r="B17" s="223"/>
      <c r="C17" s="224" t="s">
        <v>81</v>
      </c>
      <c r="D17" s="205">
        <f>IF(F17=0,0,F17/0.44*6)</f>
        <v>0</v>
      </c>
      <c r="E17" s="296">
        <f>F17/0.25*3</f>
        <v>0</v>
      </c>
      <c r="F17" s="297">
        <v>0</v>
      </c>
      <c r="G17" s="298">
        <f>F17*(E8+E9)</f>
        <v>0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U17" s="229" t="s">
        <v>109</v>
      </c>
      <c r="V17" s="134" t="s">
        <v>63</v>
      </c>
      <c r="W17">
        <v>9</v>
      </c>
      <c r="X17" s="294"/>
      <c r="Y17" s="294"/>
      <c r="Z17" s="294"/>
      <c r="AA17" s="294"/>
    </row>
    <row r="18" spans="1:27" ht="15" customHeight="1">
      <c r="A18" s="80"/>
      <c r="B18" s="28"/>
      <c r="C18" s="225" t="s">
        <v>83</v>
      </c>
      <c r="D18" s="226">
        <f>SUM(D15:D17)</f>
        <v>3</v>
      </c>
      <c r="E18" s="226">
        <f>SUM(E15:E17)</f>
        <v>2.64</v>
      </c>
      <c r="F18" s="295">
        <f>SUM(F15:F17)</f>
        <v>0.22</v>
      </c>
      <c r="G18" s="299">
        <f>SUM(G15:G17)</f>
        <v>24643.52</v>
      </c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  <c r="U18" s="115" t="s">
        <v>110</v>
      </c>
      <c r="V18" s="114" t="s">
        <v>62</v>
      </c>
      <c r="W18">
        <v>10</v>
      </c>
      <c r="X18" s="294"/>
      <c r="Y18" s="294"/>
      <c r="Z18" s="294"/>
      <c r="AA18" s="294"/>
    </row>
    <row r="19" spans="1:24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  <c r="U19" s="236" t="s">
        <v>152</v>
      </c>
      <c r="V19" s="162" t="s">
        <v>68</v>
      </c>
      <c r="X19" s="1" t="s">
        <v>130</v>
      </c>
    </row>
    <row r="20" spans="1:24" ht="15" customHeight="1">
      <c r="A20" s="253"/>
      <c r="B20" s="253"/>
      <c r="C20" s="256"/>
      <c r="D20" s="257"/>
      <c r="E20" s="257"/>
      <c r="F20" s="253"/>
      <c r="G20" s="31"/>
      <c r="H20" s="271"/>
      <c r="I20" s="249"/>
      <c r="J20" s="243"/>
      <c r="K20" s="249"/>
      <c r="L20" s="249"/>
      <c r="U20" s="236"/>
      <c r="V20" s="162"/>
      <c r="X20" s="1" t="s">
        <v>125</v>
      </c>
    </row>
    <row r="21" spans="1:27" ht="33" customHeight="1">
      <c r="A21" s="253"/>
      <c r="B21" s="253"/>
      <c r="C21" s="256"/>
      <c r="D21" s="257"/>
      <c r="E21" s="257"/>
      <c r="F21" s="253"/>
      <c r="G21" s="31"/>
      <c r="H21" s="271"/>
      <c r="I21" s="249"/>
      <c r="J21" s="243"/>
      <c r="K21" s="249"/>
      <c r="L21" s="249"/>
      <c r="U21" s="236"/>
      <c r="V21" s="162"/>
      <c r="Z21" s="236"/>
      <c r="AA21" s="162"/>
    </row>
    <row r="22" spans="1:12" ht="15" customHeight="1">
      <c r="A22" s="253"/>
      <c r="B22" s="253"/>
      <c r="C22" s="256"/>
      <c r="D22" s="257"/>
      <c r="E22" s="257"/>
      <c r="F22" s="253"/>
      <c r="G22" s="31"/>
      <c r="H22" s="271"/>
      <c r="I22" s="249"/>
      <c r="J22" s="243"/>
      <c r="K22" s="249"/>
      <c r="L22" s="249"/>
    </row>
    <row r="23" spans="7:27" ht="15.75" customHeight="1">
      <c r="G23"/>
      <c r="H23"/>
      <c r="I23"/>
      <c r="K23" s="314" t="s">
        <v>113</v>
      </c>
      <c r="L23" s="314"/>
      <c r="M23" s="314"/>
      <c r="N23" s="314"/>
      <c r="O23" s="314"/>
      <c r="P23" s="314"/>
      <c r="Q23" s="314"/>
      <c r="R23" s="314"/>
      <c r="T23" s="162" t="s">
        <v>92</v>
      </c>
      <c r="U23" s="1"/>
      <c r="V23" s="390" t="s">
        <v>155</v>
      </c>
      <c r="X23" s="376" t="s">
        <v>97</v>
      </c>
      <c r="Y23" s="376"/>
      <c r="Z23" s="376"/>
      <c r="AA23" s="376"/>
    </row>
    <row r="24" spans="6:27" ht="15.75" customHeight="1" thickBot="1">
      <c r="F24" s="75" t="s">
        <v>24</v>
      </c>
      <c r="G24" s="92">
        <f>SUM(F15:F16)</f>
        <v>0.22</v>
      </c>
      <c r="H24" s="75" t="s">
        <v>24</v>
      </c>
      <c r="K24" s="312" t="s">
        <v>93</v>
      </c>
      <c r="L24" s="312"/>
      <c r="M24" s="75"/>
      <c r="N24" s="114" t="s">
        <v>93</v>
      </c>
      <c r="O24" s="75"/>
      <c r="P24" s="134" t="s">
        <v>94</v>
      </c>
      <c r="Q24" s="75"/>
      <c r="R24" s="119" t="s">
        <v>96</v>
      </c>
      <c r="T24" s="162" t="s">
        <v>95</v>
      </c>
      <c r="X24" s="376"/>
      <c r="Y24" s="376"/>
      <c r="Z24" s="376"/>
      <c r="AA24" s="376"/>
    </row>
    <row r="25" spans="1:25" ht="15" customHeight="1" thickBot="1">
      <c r="A25" s="333" t="s">
        <v>32</v>
      </c>
      <c r="B25" s="336" t="s">
        <v>1</v>
      </c>
      <c r="C25" s="337"/>
      <c r="D25" s="338"/>
      <c r="E25" s="345" t="s">
        <v>20</v>
      </c>
      <c r="F25" s="348" t="s">
        <v>21</v>
      </c>
      <c r="G25" s="351" t="s">
        <v>34</v>
      </c>
      <c r="H25" s="354" t="s">
        <v>35</v>
      </c>
      <c r="I25" s="357" t="s">
        <v>18</v>
      </c>
      <c r="K25" s="360" t="s">
        <v>115</v>
      </c>
      <c r="L25" s="361"/>
      <c r="N25" s="364" t="s">
        <v>48</v>
      </c>
      <c r="P25" s="366" t="s">
        <v>27</v>
      </c>
      <c r="Q25" s="29"/>
      <c r="R25" s="368" t="s">
        <v>29</v>
      </c>
      <c r="T25" s="370" t="s">
        <v>23</v>
      </c>
      <c r="V25" s="391" t="s">
        <v>159</v>
      </c>
      <c r="X25" s="389" t="s">
        <v>119</v>
      </c>
      <c r="Y25" s="290">
        <f>E11</f>
        <v>112016</v>
      </c>
    </row>
    <row r="26" spans="1:27" ht="15.75">
      <c r="A26" s="334"/>
      <c r="B26" s="339"/>
      <c r="C26" s="340"/>
      <c r="D26" s="341"/>
      <c r="E26" s="346"/>
      <c r="F26" s="349"/>
      <c r="G26" s="352"/>
      <c r="H26" s="355"/>
      <c r="I26" s="358"/>
      <c r="K26" s="362"/>
      <c r="L26" s="363"/>
      <c r="N26" s="365"/>
      <c r="P26" s="367"/>
      <c r="Q26" s="29"/>
      <c r="R26" s="369"/>
      <c r="T26" s="371"/>
      <c r="V26" s="392"/>
      <c r="X26" s="424" t="s">
        <v>98</v>
      </c>
      <c r="Y26" s="425"/>
      <c r="Z26" s="425"/>
      <c r="AA26" s="426"/>
    </row>
    <row r="27" spans="1:27" ht="15.75" thickBot="1">
      <c r="A27" s="334"/>
      <c r="B27" s="339"/>
      <c r="C27" s="340"/>
      <c r="D27" s="341"/>
      <c r="E27" s="346"/>
      <c r="F27" s="349"/>
      <c r="G27" s="352"/>
      <c r="H27" s="355"/>
      <c r="I27" s="358"/>
      <c r="K27" s="327" t="s">
        <v>46</v>
      </c>
      <c r="L27" s="329" t="s">
        <v>80</v>
      </c>
      <c r="N27" s="365"/>
      <c r="P27" s="367"/>
      <c r="Q27" s="29"/>
      <c r="R27" s="369"/>
      <c r="T27" s="371"/>
      <c r="V27" s="392"/>
      <c r="X27" s="427" t="s">
        <v>43</v>
      </c>
      <c r="Y27" s="428" t="s">
        <v>45</v>
      </c>
      <c r="Z27" s="428" t="s">
        <v>44</v>
      </c>
      <c r="AA27" s="429" t="s">
        <v>91</v>
      </c>
    </row>
    <row r="28" spans="1:27" ht="15" customHeight="1" thickBot="1">
      <c r="A28" s="335"/>
      <c r="B28" s="342"/>
      <c r="C28" s="343"/>
      <c r="D28" s="344"/>
      <c r="E28" s="347"/>
      <c r="F28" s="350"/>
      <c r="G28" s="353"/>
      <c r="H28" s="356"/>
      <c r="I28" s="359"/>
      <c r="K28" s="328"/>
      <c r="L28" s="330"/>
      <c r="N28" s="365"/>
      <c r="P28" s="367"/>
      <c r="Q28" s="29"/>
      <c r="R28" s="369"/>
      <c r="T28" s="371"/>
      <c r="V28" s="393"/>
      <c r="X28" s="116" t="s">
        <v>42</v>
      </c>
      <c r="Y28" s="117">
        <f>SUM(F32:F40)-Y30-Y29-Y33</f>
        <v>33686.24</v>
      </c>
      <c r="Z28" s="118">
        <f>IF(Y28=0,0,(Y28)/Y34)</f>
        <v>0.6014540779888587</v>
      </c>
      <c r="AA28" s="206">
        <f>Z28</f>
        <v>0.6014540779888587</v>
      </c>
    </row>
    <row r="29" spans="1:27" ht="15">
      <c r="A29" s="34"/>
      <c r="B29" s="16">
        <v>1</v>
      </c>
      <c r="C29" s="17">
        <v>15</v>
      </c>
      <c r="D29" s="18" t="s">
        <v>2</v>
      </c>
      <c r="E29" s="19">
        <f>E8/24</f>
        <v>3834</v>
      </c>
      <c r="F29" s="20"/>
      <c r="G29" s="22"/>
      <c r="H29" s="21"/>
      <c r="I29" s="20"/>
      <c r="K29" s="189">
        <f>F10/6</f>
        <v>0</v>
      </c>
      <c r="L29" s="190"/>
      <c r="N29" s="148"/>
      <c r="P29" s="135"/>
      <c r="R29" s="120"/>
      <c r="T29" s="163"/>
      <c r="V29" s="394">
        <f aca="true" t="shared" si="4" ref="V29:V31">T29+K29+E29</f>
        <v>3834</v>
      </c>
      <c r="X29" s="93" t="s">
        <v>40</v>
      </c>
      <c r="Y29" s="94">
        <f>SUM(R32:R40)</f>
        <v>0</v>
      </c>
      <c r="Z29" s="95">
        <f>IF(Y29=0,0,Y29/Y34)</f>
        <v>0</v>
      </c>
      <c r="AA29" s="207">
        <f>Z29</f>
        <v>0</v>
      </c>
    </row>
    <row r="30" spans="1:27" ht="15">
      <c r="A30" s="35" t="s">
        <v>33</v>
      </c>
      <c r="B30" s="14">
        <v>16</v>
      </c>
      <c r="C30" s="4">
        <v>31</v>
      </c>
      <c r="D30" s="11" t="s">
        <v>2</v>
      </c>
      <c r="E30" s="8">
        <f>E29</f>
        <v>3834</v>
      </c>
      <c r="F30" s="9"/>
      <c r="G30" s="23"/>
      <c r="H30" s="7"/>
      <c r="I30" s="9"/>
      <c r="K30" s="179">
        <f>K29</f>
        <v>0</v>
      </c>
      <c r="L30" s="180"/>
      <c r="N30" s="149"/>
      <c r="P30" s="136"/>
      <c r="R30" s="121"/>
      <c r="T30" s="164"/>
      <c r="V30" s="395">
        <f t="shared" si="4"/>
        <v>3834</v>
      </c>
      <c r="X30" s="96" t="s">
        <v>39</v>
      </c>
      <c r="Y30" s="97">
        <f>SUM(P32:P40)</f>
        <v>12321.76</v>
      </c>
      <c r="Z30" s="98">
        <f>IF(Y30=0,0,Y30/Y34)</f>
        <v>0.22</v>
      </c>
      <c r="AA30" s="208">
        <f>Z30</f>
        <v>0.22</v>
      </c>
    </row>
    <row r="31" spans="1:27" ht="15.75" thickBot="1">
      <c r="A31" s="36"/>
      <c r="B31" s="37">
        <v>1</v>
      </c>
      <c r="C31" s="38">
        <v>15</v>
      </c>
      <c r="D31" s="39" t="s">
        <v>3</v>
      </c>
      <c r="E31" s="40">
        <f aca="true" t="shared" si="5" ref="E31:H46">E30</f>
        <v>3834</v>
      </c>
      <c r="F31" s="41"/>
      <c r="G31" s="42"/>
      <c r="H31" s="43"/>
      <c r="I31" s="41"/>
      <c r="K31" s="193">
        <f aca="true" t="shared" si="6" ref="K31:L46">K30</f>
        <v>0</v>
      </c>
      <c r="L31" s="194"/>
      <c r="N31" s="150"/>
      <c r="P31" s="137"/>
      <c r="R31" s="122"/>
      <c r="T31" s="165"/>
      <c r="V31" s="395">
        <f t="shared" si="4"/>
        <v>3834</v>
      </c>
      <c r="X31" s="108" t="s">
        <v>41</v>
      </c>
      <c r="Y31" s="105">
        <f>SUM(N32:N40)</f>
        <v>10000</v>
      </c>
      <c r="Z31" s="109">
        <f>IF(Y31=0,0,Y31/Y34)</f>
        <v>0.17854592201114128</v>
      </c>
      <c r="AA31" s="300">
        <f>Z31</f>
        <v>0.17854592201114128</v>
      </c>
    </row>
    <row r="32" spans="1:27" ht="15">
      <c r="A32" s="333" t="s">
        <v>30</v>
      </c>
      <c r="B32" s="44">
        <v>16</v>
      </c>
      <c r="C32" s="45">
        <v>31</v>
      </c>
      <c r="D32" s="46" t="s">
        <v>3</v>
      </c>
      <c r="E32" s="47">
        <f t="shared" si="5"/>
        <v>3834</v>
      </c>
      <c r="F32" s="48">
        <f>E8/18</f>
        <v>5112</v>
      </c>
      <c r="G32" s="47">
        <f>SUM(G15:G16)/24</f>
        <v>1026.8133333333333</v>
      </c>
      <c r="H32" s="49">
        <f>SUM(G15:G16)/18</f>
        <v>1369.0844444444444</v>
      </c>
      <c r="I32" s="50">
        <f>H32-G32</f>
        <v>342.27111111111117</v>
      </c>
      <c r="K32" s="197">
        <f>E10/18</f>
        <v>0</v>
      </c>
      <c r="L32" s="198">
        <f>(G17/18)-K32*(1-F17)</f>
        <v>0</v>
      </c>
      <c r="N32" s="151">
        <f>E9/18</f>
        <v>1111.111111111111</v>
      </c>
      <c r="P32" s="138">
        <f>G16/18</f>
        <v>1369.0844444444444</v>
      </c>
      <c r="R32" s="123">
        <f>G15/18</f>
        <v>0</v>
      </c>
      <c r="T32" s="166">
        <f>L7/9</f>
        <v>227</v>
      </c>
      <c r="V32" s="396">
        <f>T32+K32+E32+N32</f>
        <v>5172.111111111111</v>
      </c>
      <c r="X32" s="108" t="s">
        <v>79</v>
      </c>
      <c r="Y32" s="105">
        <f>SUM(K32:K40)</f>
        <v>0</v>
      </c>
      <c r="Z32" s="106">
        <f>IF(Y32=0,0,Y32/Y34)</f>
        <v>0</v>
      </c>
      <c r="AA32" s="372">
        <f>Z33+Z32</f>
        <v>0</v>
      </c>
    </row>
    <row r="33" spans="1:27" ht="15">
      <c r="A33" s="334"/>
      <c r="B33" s="14">
        <v>1</v>
      </c>
      <c r="C33" s="4">
        <v>15</v>
      </c>
      <c r="D33" s="11" t="s">
        <v>4</v>
      </c>
      <c r="E33" s="8">
        <f t="shared" si="5"/>
        <v>3834</v>
      </c>
      <c r="F33" s="10">
        <f>F32</f>
        <v>5112</v>
      </c>
      <c r="G33" s="8">
        <f>G32</f>
        <v>1026.8133333333333</v>
      </c>
      <c r="H33" s="6">
        <f>H32</f>
        <v>1369.0844444444444</v>
      </c>
      <c r="I33" s="24">
        <f aca="true" t="shared" si="7" ref="I33:I49">H33-G33</f>
        <v>342.27111111111117</v>
      </c>
      <c r="K33" s="181">
        <f t="shared" si="6"/>
        <v>0</v>
      </c>
      <c r="L33" s="182">
        <f>L32</f>
        <v>0</v>
      </c>
      <c r="N33" s="152">
        <f aca="true" t="shared" si="8" ref="N33:N49">N32</f>
        <v>1111.111111111111</v>
      </c>
      <c r="P33" s="139">
        <f aca="true" t="shared" si="9" ref="P33:P49">P32</f>
        <v>1369.0844444444444</v>
      </c>
      <c r="R33" s="124">
        <f aca="true" t="shared" si="10" ref="R33:R49">R32</f>
        <v>0</v>
      </c>
      <c r="T33" s="167">
        <f aca="true" t="shared" si="11" ref="T33:T49">T32</f>
        <v>227</v>
      </c>
      <c r="V33" s="397">
        <f aca="true" t="shared" si="12" ref="V33:V40">V32</f>
        <v>5172.111111111111</v>
      </c>
      <c r="X33" s="199" t="s">
        <v>78</v>
      </c>
      <c r="Y33" s="105">
        <f>SUM(L32:L40)</f>
        <v>0</v>
      </c>
      <c r="Z33" s="107">
        <f>IF(Y33=0,0,Y33/Y34)</f>
        <v>0</v>
      </c>
      <c r="AA33" s="372"/>
    </row>
    <row r="34" spans="1:27" ht="15.75" thickBot="1">
      <c r="A34" s="334"/>
      <c r="B34" s="14">
        <v>16</v>
      </c>
      <c r="C34" s="4">
        <v>30</v>
      </c>
      <c r="D34" s="11" t="s">
        <v>4</v>
      </c>
      <c r="E34" s="8">
        <f t="shared" si="5"/>
        <v>3834</v>
      </c>
      <c r="F34" s="10">
        <f t="shared" si="5"/>
        <v>5112</v>
      </c>
      <c r="G34" s="8">
        <f t="shared" si="5"/>
        <v>1026.8133333333333</v>
      </c>
      <c r="H34" s="6">
        <f t="shared" si="5"/>
        <v>1369.0844444444444</v>
      </c>
      <c r="I34" s="24">
        <f t="shared" si="7"/>
        <v>342.27111111111117</v>
      </c>
      <c r="K34" s="181">
        <f t="shared" si="6"/>
        <v>0</v>
      </c>
      <c r="L34" s="182">
        <f t="shared" si="6"/>
        <v>0</v>
      </c>
      <c r="N34" s="152">
        <f t="shared" si="8"/>
        <v>1111.111111111111</v>
      </c>
      <c r="P34" s="139">
        <f t="shared" si="9"/>
        <v>1369.0844444444444</v>
      </c>
      <c r="R34" s="124">
        <f t="shared" si="10"/>
        <v>0</v>
      </c>
      <c r="T34" s="167">
        <f t="shared" si="11"/>
        <v>227</v>
      </c>
      <c r="V34" s="397">
        <f t="shared" si="12"/>
        <v>5172.111111111111</v>
      </c>
      <c r="X34" s="112" t="s">
        <v>38</v>
      </c>
      <c r="Y34" s="209">
        <f>SUM(Y28:Y33)</f>
        <v>56008</v>
      </c>
      <c r="Z34" s="210">
        <f>SUM(Z28:Z33)</f>
        <v>1</v>
      </c>
      <c r="AA34" s="211">
        <f>SUM(AA28:AA33)</f>
        <v>1</v>
      </c>
    </row>
    <row r="35" spans="1:27" ht="15">
      <c r="A35" s="334"/>
      <c r="B35" s="14">
        <v>1</v>
      </c>
      <c r="C35" s="4">
        <v>15</v>
      </c>
      <c r="D35" s="11" t="s">
        <v>5</v>
      </c>
      <c r="E35" s="8">
        <f t="shared" si="5"/>
        <v>3834</v>
      </c>
      <c r="F35" s="10">
        <f t="shared" si="5"/>
        <v>5112</v>
      </c>
      <c r="G35" s="8">
        <f t="shared" si="5"/>
        <v>1026.8133333333333</v>
      </c>
      <c r="H35" s="6">
        <f t="shared" si="5"/>
        <v>1369.0844444444444</v>
      </c>
      <c r="I35" s="24">
        <f t="shared" si="7"/>
        <v>342.27111111111117</v>
      </c>
      <c r="K35" s="181">
        <f t="shared" si="6"/>
        <v>0</v>
      </c>
      <c r="L35" s="182">
        <f t="shared" si="6"/>
        <v>0</v>
      </c>
      <c r="N35" s="152">
        <f t="shared" si="8"/>
        <v>1111.111111111111</v>
      </c>
      <c r="P35" s="139">
        <f t="shared" si="9"/>
        <v>1369.0844444444444</v>
      </c>
      <c r="R35" s="124">
        <f t="shared" si="10"/>
        <v>0</v>
      </c>
      <c r="T35" s="167">
        <f t="shared" si="11"/>
        <v>227</v>
      </c>
      <c r="V35" s="397">
        <f t="shared" si="12"/>
        <v>5172.111111111111</v>
      </c>
      <c r="X35" s="237" t="s">
        <v>49</v>
      </c>
      <c r="Y35" s="177">
        <f>SUM(T32:T40)</f>
        <v>2043</v>
      </c>
      <c r="Z35" s="89"/>
      <c r="AA35" s="403" t="s">
        <v>50</v>
      </c>
    </row>
    <row r="36" spans="1:27" ht="15.75" thickBot="1">
      <c r="A36" s="334"/>
      <c r="B36" s="14">
        <v>16</v>
      </c>
      <c r="C36" s="4">
        <v>31</v>
      </c>
      <c r="D36" s="11" t="s">
        <v>5</v>
      </c>
      <c r="E36" s="8">
        <f t="shared" si="5"/>
        <v>3834</v>
      </c>
      <c r="F36" s="10">
        <f t="shared" si="5"/>
        <v>5112</v>
      </c>
      <c r="G36" s="8">
        <f t="shared" si="5"/>
        <v>1026.8133333333333</v>
      </c>
      <c r="H36" s="6">
        <f t="shared" si="5"/>
        <v>1369.0844444444444</v>
      </c>
      <c r="I36" s="24">
        <f t="shared" si="7"/>
        <v>342.27111111111117</v>
      </c>
      <c r="K36" s="181">
        <f t="shared" si="6"/>
        <v>0</v>
      </c>
      <c r="L36" s="182">
        <f t="shared" si="6"/>
        <v>0</v>
      </c>
      <c r="N36" s="152">
        <f t="shared" si="8"/>
        <v>1111.111111111111</v>
      </c>
      <c r="P36" s="139">
        <f t="shared" si="9"/>
        <v>1369.0844444444444</v>
      </c>
      <c r="R36" s="124">
        <f t="shared" si="10"/>
        <v>0</v>
      </c>
      <c r="T36" s="167">
        <f t="shared" si="11"/>
        <v>227</v>
      </c>
      <c r="V36" s="397">
        <f t="shared" si="12"/>
        <v>5172.111111111111</v>
      </c>
      <c r="X36" s="113" t="s">
        <v>37</v>
      </c>
      <c r="Y36" s="90">
        <f>Y35+Y34</f>
        <v>58051</v>
      </c>
      <c r="Z36" s="91"/>
      <c r="AA36" s="404" t="s">
        <v>157</v>
      </c>
    </row>
    <row r="37" spans="1:27" ht="15">
      <c r="A37" s="334"/>
      <c r="B37" s="14">
        <v>1</v>
      </c>
      <c r="C37" s="4">
        <v>15</v>
      </c>
      <c r="D37" s="11" t="s">
        <v>6</v>
      </c>
      <c r="E37" s="8">
        <f t="shared" si="5"/>
        <v>3834</v>
      </c>
      <c r="F37" s="10">
        <f t="shared" si="5"/>
        <v>5112</v>
      </c>
      <c r="G37" s="8">
        <f t="shared" si="5"/>
        <v>1026.8133333333333</v>
      </c>
      <c r="H37" s="6">
        <f t="shared" si="5"/>
        <v>1369.0844444444444</v>
      </c>
      <c r="I37" s="24">
        <f t="shared" si="7"/>
        <v>342.27111111111117</v>
      </c>
      <c r="K37" s="181">
        <f t="shared" si="6"/>
        <v>0</v>
      </c>
      <c r="L37" s="182">
        <f t="shared" si="6"/>
        <v>0</v>
      </c>
      <c r="N37" s="152">
        <f t="shared" si="8"/>
        <v>1111.111111111111</v>
      </c>
      <c r="P37" s="139">
        <f t="shared" si="9"/>
        <v>1369.0844444444444</v>
      </c>
      <c r="R37" s="124">
        <f t="shared" si="10"/>
        <v>0</v>
      </c>
      <c r="T37" s="167">
        <f t="shared" si="11"/>
        <v>227</v>
      </c>
      <c r="V37" s="397">
        <f t="shared" si="12"/>
        <v>5172.111111111111</v>
      </c>
      <c r="X37" s="405" t="s">
        <v>105</v>
      </c>
      <c r="Y37" s="421"/>
      <c r="Z37" s="422"/>
      <c r="AA37" s="423"/>
    </row>
    <row r="38" spans="1:27" ht="15">
      <c r="A38" s="334"/>
      <c r="B38" s="14">
        <v>16</v>
      </c>
      <c r="C38" s="4">
        <v>30</v>
      </c>
      <c r="D38" s="11" t="s">
        <v>6</v>
      </c>
      <c r="E38" s="8">
        <f t="shared" si="5"/>
        <v>3834</v>
      </c>
      <c r="F38" s="10">
        <f t="shared" si="5"/>
        <v>5112</v>
      </c>
      <c r="G38" s="8">
        <f t="shared" si="5"/>
        <v>1026.8133333333333</v>
      </c>
      <c r="H38" s="6">
        <f t="shared" si="5"/>
        <v>1369.0844444444444</v>
      </c>
      <c r="I38" s="24">
        <f t="shared" si="7"/>
        <v>342.27111111111117</v>
      </c>
      <c r="K38" s="181">
        <f t="shared" si="6"/>
        <v>0</v>
      </c>
      <c r="L38" s="182">
        <f t="shared" si="6"/>
        <v>0</v>
      </c>
      <c r="N38" s="152">
        <f t="shared" si="8"/>
        <v>1111.111111111111</v>
      </c>
      <c r="P38" s="139">
        <f t="shared" si="9"/>
        <v>1369.0844444444444</v>
      </c>
      <c r="R38" s="124">
        <f t="shared" si="10"/>
        <v>0</v>
      </c>
      <c r="T38" s="167">
        <f t="shared" si="11"/>
        <v>227</v>
      </c>
      <c r="V38" s="397">
        <f t="shared" si="12"/>
        <v>5172.111111111111</v>
      </c>
      <c r="X38" s="405"/>
      <c r="Y38" s="421"/>
      <c r="Z38" s="422"/>
      <c r="AA38" s="423"/>
    </row>
    <row r="39" spans="1:27" ht="15.75" thickBot="1">
      <c r="A39" s="334"/>
      <c r="B39" s="14">
        <v>1</v>
      </c>
      <c r="C39" s="4">
        <v>15</v>
      </c>
      <c r="D39" s="11" t="s">
        <v>7</v>
      </c>
      <c r="E39" s="8">
        <f t="shared" si="5"/>
        <v>3834</v>
      </c>
      <c r="F39" s="10">
        <f t="shared" si="5"/>
        <v>5112</v>
      </c>
      <c r="G39" s="8">
        <f t="shared" si="5"/>
        <v>1026.8133333333333</v>
      </c>
      <c r="H39" s="6">
        <f t="shared" si="5"/>
        <v>1369.0844444444444</v>
      </c>
      <c r="I39" s="24">
        <f t="shared" si="7"/>
        <v>342.27111111111117</v>
      </c>
      <c r="K39" s="181">
        <f t="shared" si="6"/>
        <v>0</v>
      </c>
      <c r="L39" s="182">
        <f t="shared" si="6"/>
        <v>0</v>
      </c>
      <c r="N39" s="152">
        <f t="shared" si="8"/>
        <v>1111.111111111111</v>
      </c>
      <c r="P39" s="139">
        <f t="shared" si="9"/>
        <v>1369.0844444444444</v>
      </c>
      <c r="R39" s="124">
        <f t="shared" si="10"/>
        <v>0</v>
      </c>
      <c r="T39" s="167">
        <f t="shared" si="11"/>
        <v>227</v>
      </c>
      <c r="V39" s="397">
        <f t="shared" si="12"/>
        <v>5172.111111111111</v>
      </c>
      <c r="X39" s="406"/>
      <c r="Y39" s="407"/>
      <c r="Z39" s="407"/>
      <c r="AA39" s="91"/>
    </row>
    <row r="40" spans="1:22" ht="15.75" thickBot="1">
      <c r="A40" s="335"/>
      <c r="B40" s="25">
        <v>16</v>
      </c>
      <c r="C40" s="26">
        <v>31</v>
      </c>
      <c r="D40" s="13" t="s">
        <v>7</v>
      </c>
      <c r="E40" s="51">
        <f t="shared" si="5"/>
        <v>3834</v>
      </c>
      <c r="F40" s="52">
        <f t="shared" si="5"/>
        <v>5112</v>
      </c>
      <c r="G40" s="51">
        <f t="shared" si="5"/>
        <v>1026.8133333333333</v>
      </c>
      <c r="H40" s="53">
        <f t="shared" si="5"/>
        <v>1369.0844444444444</v>
      </c>
      <c r="I40" s="54">
        <f t="shared" si="7"/>
        <v>342.27111111111117</v>
      </c>
      <c r="K40" s="191">
        <f t="shared" si="6"/>
        <v>0</v>
      </c>
      <c r="L40" s="192">
        <f t="shared" si="6"/>
        <v>0</v>
      </c>
      <c r="N40" s="153">
        <f t="shared" si="8"/>
        <v>1111.111111111111</v>
      </c>
      <c r="P40" s="140">
        <f t="shared" si="9"/>
        <v>1369.0844444444444</v>
      </c>
      <c r="R40" s="125">
        <f t="shared" si="10"/>
        <v>0</v>
      </c>
      <c r="T40" s="168">
        <f t="shared" si="11"/>
        <v>227</v>
      </c>
      <c r="V40" s="398">
        <f t="shared" si="12"/>
        <v>5172.111111111111</v>
      </c>
    </row>
    <row r="41" spans="1:27" ht="15.75">
      <c r="A41" s="333" t="s">
        <v>31</v>
      </c>
      <c r="B41" s="44">
        <v>1</v>
      </c>
      <c r="C41" s="45">
        <v>15</v>
      </c>
      <c r="D41" s="46" t="s">
        <v>8</v>
      </c>
      <c r="E41" s="47">
        <f t="shared" si="5"/>
        <v>3834</v>
      </c>
      <c r="F41" s="48">
        <f t="shared" si="5"/>
        <v>5112</v>
      </c>
      <c r="G41" s="47">
        <f t="shared" si="5"/>
        <v>1026.8133333333333</v>
      </c>
      <c r="H41" s="49">
        <f t="shared" si="5"/>
        <v>1369.0844444444444</v>
      </c>
      <c r="I41" s="50">
        <f t="shared" si="7"/>
        <v>342.27111111111117</v>
      </c>
      <c r="K41" s="195">
        <f t="shared" si="6"/>
        <v>0</v>
      </c>
      <c r="L41" s="196">
        <f t="shared" si="6"/>
        <v>0</v>
      </c>
      <c r="N41" s="154">
        <f t="shared" si="8"/>
        <v>1111.111111111111</v>
      </c>
      <c r="P41" s="141">
        <f t="shared" si="9"/>
        <v>1369.0844444444444</v>
      </c>
      <c r="R41" s="126">
        <f t="shared" si="10"/>
        <v>0</v>
      </c>
      <c r="T41" s="169">
        <f>L8/9</f>
        <v>302.6666666666667</v>
      </c>
      <c r="V41" s="396">
        <f>T41+K41+E41+N41</f>
        <v>5247.777777777778</v>
      </c>
      <c r="X41" s="424" t="s">
        <v>99</v>
      </c>
      <c r="Y41" s="425"/>
      <c r="Z41" s="425"/>
      <c r="AA41" s="426"/>
    </row>
    <row r="42" spans="1:27" ht="15.75" thickBot="1">
      <c r="A42" s="334"/>
      <c r="B42" s="14">
        <v>16</v>
      </c>
      <c r="C42" s="4">
        <v>31</v>
      </c>
      <c r="D42" s="11" t="s">
        <v>8</v>
      </c>
      <c r="E42" s="8">
        <f t="shared" si="5"/>
        <v>3834</v>
      </c>
      <c r="F42" s="10">
        <f t="shared" si="5"/>
        <v>5112</v>
      </c>
      <c r="G42" s="8">
        <f t="shared" si="5"/>
        <v>1026.8133333333333</v>
      </c>
      <c r="H42" s="6">
        <f t="shared" si="5"/>
        <v>1369.0844444444444</v>
      </c>
      <c r="I42" s="24">
        <f t="shared" si="7"/>
        <v>342.27111111111117</v>
      </c>
      <c r="K42" s="181">
        <f t="shared" si="6"/>
        <v>0</v>
      </c>
      <c r="L42" s="182">
        <f t="shared" si="6"/>
        <v>0</v>
      </c>
      <c r="N42" s="152">
        <f t="shared" si="8"/>
        <v>1111.111111111111</v>
      </c>
      <c r="P42" s="139">
        <f t="shared" si="9"/>
        <v>1369.0844444444444</v>
      </c>
      <c r="R42" s="124">
        <f t="shared" si="10"/>
        <v>0</v>
      </c>
      <c r="T42" s="167">
        <f t="shared" si="11"/>
        <v>302.6666666666667</v>
      </c>
      <c r="V42" s="397">
        <f aca="true" t="shared" si="13" ref="V42:V49">V41</f>
        <v>5247.777777777778</v>
      </c>
      <c r="X42" s="408" t="s">
        <v>43</v>
      </c>
      <c r="Y42" s="101" t="s">
        <v>45</v>
      </c>
      <c r="Z42" s="101" t="s">
        <v>44</v>
      </c>
      <c r="AA42" s="409" t="s">
        <v>91</v>
      </c>
    </row>
    <row r="43" spans="1:27" ht="15">
      <c r="A43" s="334"/>
      <c r="B43" s="14">
        <v>1</v>
      </c>
      <c r="C43" s="4">
        <v>15</v>
      </c>
      <c r="D43" s="11" t="s">
        <v>9</v>
      </c>
      <c r="E43" s="8">
        <f t="shared" si="5"/>
        <v>3834</v>
      </c>
      <c r="F43" s="10">
        <f t="shared" si="5"/>
        <v>5112</v>
      </c>
      <c r="G43" s="8">
        <f t="shared" si="5"/>
        <v>1026.8133333333333</v>
      </c>
      <c r="H43" s="6">
        <f t="shared" si="5"/>
        <v>1369.0844444444444</v>
      </c>
      <c r="I43" s="24">
        <f t="shared" si="7"/>
        <v>342.27111111111117</v>
      </c>
      <c r="K43" s="181">
        <f t="shared" si="6"/>
        <v>0</v>
      </c>
      <c r="L43" s="182">
        <f t="shared" si="6"/>
        <v>0</v>
      </c>
      <c r="N43" s="152">
        <f t="shared" si="8"/>
        <v>1111.111111111111</v>
      </c>
      <c r="P43" s="139">
        <f t="shared" si="9"/>
        <v>1369.0844444444444</v>
      </c>
      <c r="Q43" s="30"/>
      <c r="R43" s="124">
        <f t="shared" si="10"/>
        <v>0</v>
      </c>
      <c r="T43" s="167">
        <f t="shared" si="11"/>
        <v>302.6666666666667</v>
      </c>
      <c r="V43" s="397">
        <f t="shared" si="13"/>
        <v>5247.777777777778</v>
      </c>
      <c r="X43" s="116" t="s">
        <v>42</v>
      </c>
      <c r="Y43" s="117">
        <f>SUM(F41:F49)-Y45-Y44-Y48</f>
        <v>33686.24</v>
      </c>
      <c r="Z43" s="118">
        <f>IF(Y43=0,0,(Y43)/Y49)</f>
        <v>0.6014540779888587</v>
      </c>
      <c r="AA43" s="206">
        <f>Z43</f>
        <v>0.6014540779888587</v>
      </c>
    </row>
    <row r="44" spans="1:27" ht="15">
      <c r="A44" s="334"/>
      <c r="B44" s="14">
        <v>16</v>
      </c>
      <c r="C44" s="4">
        <v>28</v>
      </c>
      <c r="D44" s="11" t="s">
        <v>9</v>
      </c>
      <c r="E44" s="8">
        <f t="shared" si="5"/>
        <v>3834</v>
      </c>
      <c r="F44" s="10">
        <f t="shared" si="5"/>
        <v>5112</v>
      </c>
      <c r="G44" s="8">
        <f t="shared" si="5"/>
        <v>1026.8133333333333</v>
      </c>
      <c r="H44" s="6">
        <f t="shared" si="5"/>
        <v>1369.0844444444444</v>
      </c>
      <c r="I44" s="24">
        <f t="shared" si="7"/>
        <v>342.27111111111117</v>
      </c>
      <c r="K44" s="181">
        <f t="shared" si="6"/>
        <v>0</v>
      </c>
      <c r="L44" s="182">
        <f t="shared" si="6"/>
        <v>0</v>
      </c>
      <c r="N44" s="152">
        <f t="shared" si="8"/>
        <v>1111.111111111111</v>
      </c>
      <c r="P44" s="139">
        <f t="shared" si="9"/>
        <v>1369.0844444444444</v>
      </c>
      <c r="Q44" s="30"/>
      <c r="R44" s="124">
        <f t="shared" si="10"/>
        <v>0</v>
      </c>
      <c r="T44" s="167">
        <f t="shared" si="11"/>
        <v>302.6666666666667</v>
      </c>
      <c r="V44" s="397">
        <f t="shared" si="13"/>
        <v>5247.777777777778</v>
      </c>
      <c r="X44" s="93" t="s">
        <v>40</v>
      </c>
      <c r="Y44" s="94">
        <f>SUM(R41:R49)</f>
        <v>0</v>
      </c>
      <c r="Z44" s="95">
        <f>IF(Y44=0,0,Y44/Y49)</f>
        <v>0</v>
      </c>
      <c r="AA44" s="207">
        <f>Z44</f>
        <v>0</v>
      </c>
    </row>
    <row r="45" spans="1:27" ht="15">
      <c r="A45" s="334"/>
      <c r="B45" s="14">
        <v>1</v>
      </c>
      <c r="C45" s="4">
        <v>15</v>
      </c>
      <c r="D45" s="11" t="s">
        <v>10</v>
      </c>
      <c r="E45" s="8">
        <f t="shared" si="5"/>
        <v>3834</v>
      </c>
      <c r="F45" s="10">
        <f t="shared" si="5"/>
        <v>5112</v>
      </c>
      <c r="G45" s="8">
        <f t="shared" si="5"/>
        <v>1026.8133333333333</v>
      </c>
      <c r="H45" s="6">
        <f t="shared" si="5"/>
        <v>1369.0844444444444</v>
      </c>
      <c r="I45" s="24">
        <f t="shared" si="7"/>
        <v>342.27111111111117</v>
      </c>
      <c r="K45" s="181">
        <f t="shared" si="6"/>
        <v>0</v>
      </c>
      <c r="L45" s="182">
        <f t="shared" si="6"/>
        <v>0</v>
      </c>
      <c r="N45" s="152">
        <f t="shared" si="8"/>
        <v>1111.111111111111</v>
      </c>
      <c r="P45" s="139">
        <f t="shared" si="9"/>
        <v>1369.0844444444444</v>
      </c>
      <c r="Q45" s="30"/>
      <c r="R45" s="124">
        <f t="shared" si="10"/>
        <v>0</v>
      </c>
      <c r="T45" s="167">
        <f t="shared" si="11"/>
        <v>302.6666666666667</v>
      </c>
      <c r="V45" s="397">
        <f t="shared" si="13"/>
        <v>5247.777777777778</v>
      </c>
      <c r="X45" s="96" t="s">
        <v>39</v>
      </c>
      <c r="Y45" s="97">
        <f>SUM(P41:P49)</f>
        <v>12321.76</v>
      </c>
      <c r="Z45" s="98">
        <f>IF(Y45=0,0,Y45/Y49)</f>
        <v>0.22</v>
      </c>
      <c r="AA45" s="208">
        <f>Z45</f>
        <v>0.22</v>
      </c>
    </row>
    <row r="46" spans="1:27" ht="15">
      <c r="A46" s="334"/>
      <c r="B46" s="14">
        <v>16</v>
      </c>
      <c r="C46" s="4">
        <v>31</v>
      </c>
      <c r="D46" s="11" t="s">
        <v>10</v>
      </c>
      <c r="E46" s="8">
        <f t="shared" si="5"/>
        <v>3834</v>
      </c>
      <c r="F46" s="10">
        <f t="shared" si="5"/>
        <v>5112</v>
      </c>
      <c r="G46" s="8">
        <f t="shared" si="5"/>
        <v>1026.8133333333333</v>
      </c>
      <c r="H46" s="6">
        <f t="shared" si="5"/>
        <v>1369.0844444444444</v>
      </c>
      <c r="I46" s="24">
        <f t="shared" si="7"/>
        <v>342.27111111111117</v>
      </c>
      <c r="K46" s="181">
        <f t="shared" si="6"/>
        <v>0</v>
      </c>
      <c r="L46" s="182">
        <f t="shared" si="6"/>
        <v>0</v>
      </c>
      <c r="N46" s="152">
        <f t="shared" si="8"/>
        <v>1111.111111111111</v>
      </c>
      <c r="P46" s="139">
        <f t="shared" si="9"/>
        <v>1369.0844444444444</v>
      </c>
      <c r="Q46" s="30"/>
      <c r="R46" s="124">
        <f t="shared" si="10"/>
        <v>0</v>
      </c>
      <c r="T46" s="167">
        <f t="shared" si="11"/>
        <v>302.6666666666667</v>
      </c>
      <c r="V46" s="397">
        <f t="shared" si="13"/>
        <v>5247.777777777778</v>
      </c>
      <c r="X46" s="108" t="s">
        <v>41</v>
      </c>
      <c r="Y46" s="105">
        <f>SUM(N41:N49)</f>
        <v>10000</v>
      </c>
      <c r="Z46" s="109">
        <f>IF(Y46=0,0,Y46/Y49)</f>
        <v>0.17854592201114128</v>
      </c>
      <c r="AA46" s="300">
        <f>Z46</f>
        <v>0.17854592201114128</v>
      </c>
    </row>
    <row r="47" spans="1:27" ht="15">
      <c r="A47" s="334"/>
      <c r="B47" s="14">
        <v>1</v>
      </c>
      <c r="C47" s="4">
        <v>15</v>
      </c>
      <c r="D47" s="11" t="s">
        <v>11</v>
      </c>
      <c r="E47" s="8">
        <f aca="true" t="shared" si="14" ref="E47:H52">E46</f>
        <v>3834</v>
      </c>
      <c r="F47" s="10">
        <f t="shared" si="14"/>
        <v>5112</v>
      </c>
      <c r="G47" s="8">
        <f t="shared" si="14"/>
        <v>1026.8133333333333</v>
      </c>
      <c r="H47" s="6">
        <f t="shared" si="14"/>
        <v>1369.0844444444444</v>
      </c>
      <c r="I47" s="24">
        <f t="shared" si="7"/>
        <v>342.27111111111117</v>
      </c>
      <c r="K47" s="181">
        <f aca="true" t="shared" si="15" ref="K47:L52">K46</f>
        <v>0</v>
      </c>
      <c r="L47" s="182">
        <f t="shared" si="15"/>
        <v>0</v>
      </c>
      <c r="N47" s="152">
        <f t="shared" si="8"/>
        <v>1111.111111111111</v>
      </c>
      <c r="P47" s="139">
        <f t="shared" si="9"/>
        <v>1369.0844444444444</v>
      </c>
      <c r="Q47" s="30"/>
      <c r="R47" s="124">
        <f t="shared" si="10"/>
        <v>0</v>
      </c>
      <c r="T47" s="167">
        <f t="shared" si="11"/>
        <v>302.6666666666667</v>
      </c>
      <c r="V47" s="397">
        <f t="shared" si="13"/>
        <v>5247.777777777778</v>
      </c>
      <c r="X47" s="108" t="s">
        <v>79</v>
      </c>
      <c r="Y47" s="105">
        <f>SUM(K41:K49)</f>
        <v>0</v>
      </c>
      <c r="Z47" s="106">
        <f>IF(Y47=0,0,Y47/Y49)</f>
        <v>0</v>
      </c>
      <c r="AA47" s="372">
        <f>Z48+Z47</f>
        <v>0</v>
      </c>
    </row>
    <row r="48" spans="1:27" ht="15">
      <c r="A48" s="334"/>
      <c r="B48" s="14">
        <v>16</v>
      </c>
      <c r="C48" s="4">
        <v>30</v>
      </c>
      <c r="D48" s="11" t="s">
        <v>11</v>
      </c>
      <c r="E48" s="8">
        <f t="shared" si="14"/>
        <v>3834</v>
      </c>
      <c r="F48" s="10">
        <f t="shared" si="14"/>
        <v>5112</v>
      </c>
      <c r="G48" s="8">
        <f t="shared" si="14"/>
        <v>1026.8133333333333</v>
      </c>
      <c r="H48" s="6">
        <f t="shared" si="14"/>
        <v>1369.0844444444444</v>
      </c>
      <c r="I48" s="24">
        <f t="shared" si="7"/>
        <v>342.27111111111117</v>
      </c>
      <c r="K48" s="181">
        <f t="shared" si="15"/>
        <v>0</v>
      </c>
      <c r="L48" s="182">
        <f t="shared" si="15"/>
        <v>0</v>
      </c>
      <c r="N48" s="152">
        <f t="shared" si="8"/>
        <v>1111.111111111111</v>
      </c>
      <c r="P48" s="139">
        <f t="shared" si="9"/>
        <v>1369.0844444444444</v>
      </c>
      <c r="Q48" s="30"/>
      <c r="R48" s="124">
        <f t="shared" si="10"/>
        <v>0</v>
      </c>
      <c r="T48" s="167">
        <f t="shared" si="11"/>
        <v>302.6666666666667</v>
      </c>
      <c r="V48" s="397">
        <f t="shared" si="13"/>
        <v>5247.777777777778</v>
      </c>
      <c r="X48" s="199" t="s">
        <v>78</v>
      </c>
      <c r="Y48" s="105">
        <f>SUM(L41:L49)</f>
        <v>0</v>
      </c>
      <c r="Z48" s="107">
        <f>IF(Y48=0,0,Y48/Y49)</f>
        <v>0</v>
      </c>
      <c r="AA48" s="372"/>
    </row>
    <row r="49" spans="1:27" ht="15.75" thickBot="1">
      <c r="A49" s="335"/>
      <c r="B49" s="25">
        <v>1</v>
      </c>
      <c r="C49" s="26">
        <v>15</v>
      </c>
      <c r="D49" s="13" t="s">
        <v>12</v>
      </c>
      <c r="E49" s="51">
        <f t="shared" si="14"/>
        <v>3834</v>
      </c>
      <c r="F49" s="52">
        <f t="shared" si="14"/>
        <v>5112</v>
      </c>
      <c r="G49" s="51">
        <f t="shared" si="14"/>
        <v>1026.8133333333333</v>
      </c>
      <c r="H49" s="53">
        <f t="shared" si="14"/>
        <v>1369.0844444444444</v>
      </c>
      <c r="I49" s="54">
        <f t="shared" si="7"/>
        <v>342.27111111111117</v>
      </c>
      <c r="K49" s="191">
        <f t="shared" si="15"/>
        <v>0</v>
      </c>
      <c r="L49" s="192">
        <f t="shared" si="15"/>
        <v>0</v>
      </c>
      <c r="N49" s="153">
        <f t="shared" si="8"/>
        <v>1111.111111111111</v>
      </c>
      <c r="P49" s="140">
        <f t="shared" si="9"/>
        <v>1369.0844444444444</v>
      </c>
      <c r="Q49" s="30"/>
      <c r="R49" s="125">
        <f t="shared" si="10"/>
        <v>0</v>
      </c>
      <c r="T49" s="168">
        <f t="shared" si="11"/>
        <v>302.6666666666667</v>
      </c>
      <c r="V49" s="398">
        <f t="shared" si="13"/>
        <v>5247.777777777778</v>
      </c>
      <c r="X49" s="112" t="s">
        <v>38</v>
      </c>
      <c r="Y49" s="209">
        <f>SUM(Y43:Y48)</f>
        <v>56008</v>
      </c>
      <c r="Z49" s="210">
        <f>SUM(Z43:Z48)</f>
        <v>1</v>
      </c>
      <c r="AA49" s="211">
        <f>SUM(AA43:AA48)</f>
        <v>1</v>
      </c>
    </row>
    <row r="50" spans="1:27" ht="15">
      <c r="A50" s="34"/>
      <c r="B50" s="44">
        <v>16</v>
      </c>
      <c r="C50" s="45">
        <v>31</v>
      </c>
      <c r="D50" s="46" t="s">
        <v>12</v>
      </c>
      <c r="E50" s="47">
        <f t="shared" si="14"/>
        <v>3834</v>
      </c>
      <c r="F50" s="57"/>
      <c r="G50" s="58"/>
      <c r="H50" s="59"/>
      <c r="I50" s="57"/>
      <c r="K50" s="187">
        <f>K31</f>
        <v>0</v>
      </c>
      <c r="L50" s="188"/>
      <c r="N50" s="155"/>
      <c r="P50" s="142"/>
      <c r="Q50" s="30"/>
      <c r="R50" s="127"/>
      <c r="T50" s="170"/>
      <c r="V50" s="394">
        <f aca="true" t="shared" si="16" ref="V50:V52">T50+K50+E50</f>
        <v>3834</v>
      </c>
      <c r="X50" s="237" t="s">
        <v>49</v>
      </c>
      <c r="Y50" s="177">
        <f>SUM(T41:T49)</f>
        <v>2724</v>
      </c>
      <c r="Z50" s="89"/>
      <c r="AA50" s="403" t="s">
        <v>51</v>
      </c>
    </row>
    <row r="51" spans="1:27" ht="15.75" thickBot="1">
      <c r="A51" s="35" t="s">
        <v>33</v>
      </c>
      <c r="B51" s="14">
        <v>1</v>
      </c>
      <c r="C51" s="4">
        <v>15</v>
      </c>
      <c r="D51" s="11" t="s">
        <v>13</v>
      </c>
      <c r="E51" s="8">
        <f t="shared" si="14"/>
        <v>3834</v>
      </c>
      <c r="F51" s="9"/>
      <c r="G51" s="23"/>
      <c r="H51" s="7"/>
      <c r="I51" s="9"/>
      <c r="K51" s="179">
        <f t="shared" si="15"/>
        <v>0</v>
      </c>
      <c r="L51" s="180"/>
      <c r="N51" s="149"/>
      <c r="P51" s="136"/>
      <c r="Q51" s="30"/>
      <c r="R51" s="121"/>
      <c r="T51" s="164"/>
      <c r="V51" s="395">
        <f t="shared" si="16"/>
        <v>3834</v>
      </c>
      <c r="X51" s="113" t="s">
        <v>37</v>
      </c>
      <c r="Y51" s="90">
        <f>Y50+Y49</f>
        <v>58732</v>
      </c>
      <c r="Z51" s="91"/>
      <c r="AA51" s="404" t="s">
        <v>157</v>
      </c>
    </row>
    <row r="52" spans="1:27" ht="15.75" thickBot="1">
      <c r="A52" s="36"/>
      <c r="B52" s="25">
        <v>16</v>
      </c>
      <c r="C52" s="26">
        <v>30</v>
      </c>
      <c r="D52" s="13" t="s">
        <v>13</v>
      </c>
      <c r="E52" s="51">
        <f t="shared" si="14"/>
        <v>3834</v>
      </c>
      <c r="F52" s="60"/>
      <c r="G52" s="61"/>
      <c r="H52" s="62"/>
      <c r="I52" s="60"/>
      <c r="K52" s="384">
        <f t="shared" si="15"/>
        <v>0</v>
      </c>
      <c r="L52" s="385"/>
      <c r="N52" s="156"/>
      <c r="P52" s="143"/>
      <c r="Q52" s="30"/>
      <c r="R52" s="128"/>
      <c r="T52" s="171"/>
      <c r="V52" s="399">
        <f t="shared" si="16"/>
        <v>3834</v>
      </c>
      <c r="X52" s="405" t="s">
        <v>105</v>
      </c>
      <c r="Y52" s="31"/>
      <c r="Z52" s="31"/>
      <c r="AA52" s="89"/>
    </row>
    <row r="53" spans="1:27" ht="15">
      <c r="A53" s="66"/>
      <c r="B53" s="63"/>
      <c r="C53" s="56"/>
      <c r="D53" s="18"/>
      <c r="E53" s="55"/>
      <c r="F53" s="18"/>
      <c r="G53" s="55"/>
      <c r="H53" s="56"/>
      <c r="I53" s="18"/>
      <c r="K53" s="382"/>
      <c r="L53" s="383"/>
      <c r="N53" s="157"/>
      <c r="P53" s="144"/>
      <c r="Q53" s="30"/>
      <c r="R53" s="129"/>
      <c r="T53" s="172"/>
      <c r="V53" s="400"/>
      <c r="X53" s="405"/>
      <c r="Y53" s="31"/>
      <c r="Z53" s="31"/>
      <c r="AA53" s="89"/>
    </row>
    <row r="54" spans="1:27" ht="15">
      <c r="A54" s="67" t="s">
        <v>17</v>
      </c>
      <c r="B54" s="64"/>
      <c r="C54" s="5"/>
      <c r="D54" s="11" t="s">
        <v>17</v>
      </c>
      <c r="E54" s="8">
        <f>SUM(E29:E52)</f>
        <v>92016</v>
      </c>
      <c r="F54" s="10">
        <f aca="true" t="shared" si="17" ref="F54:I54">SUM(F29:F52)</f>
        <v>92016</v>
      </c>
      <c r="G54" s="8">
        <f t="shared" si="17"/>
        <v>18482.639999999996</v>
      </c>
      <c r="H54" s="6">
        <f t="shared" si="17"/>
        <v>24643.52</v>
      </c>
      <c r="I54" s="10">
        <f t="shared" si="17"/>
        <v>6160.880000000001</v>
      </c>
      <c r="K54" s="183">
        <f>SUM(K29:K52)</f>
        <v>0</v>
      </c>
      <c r="L54" s="184">
        <f>SUM(L29:L52)</f>
        <v>0</v>
      </c>
      <c r="N54" s="158">
        <f>SUM(N29:N52)</f>
        <v>19999.999999999996</v>
      </c>
      <c r="P54" s="145">
        <f>SUM(P29:P52)</f>
        <v>24643.52</v>
      </c>
      <c r="Q54" s="30"/>
      <c r="R54" s="130">
        <f>SUM(R29:R52)</f>
        <v>0</v>
      </c>
      <c r="T54" s="173">
        <f>SUM(T29:T52)</f>
        <v>4767</v>
      </c>
      <c r="V54" s="397">
        <f>SUM(V29:V52)</f>
        <v>116783.00000000001</v>
      </c>
      <c r="X54" s="410"/>
      <c r="Y54" s="31"/>
      <c r="Z54" s="31"/>
      <c r="AA54" s="89"/>
    </row>
    <row r="55" spans="1:27" ht="15.75" thickBot="1">
      <c r="A55" s="72"/>
      <c r="B55" s="65"/>
      <c r="C55" s="15"/>
      <c r="D55" s="13"/>
      <c r="E55" s="12"/>
      <c r="F55" s="13"/>
      <c r="G55" s="12" t="s">
        <v>22</v>
      </c>
      <c r="H55" s="15"/>
      <c r="I55" s="13"/>
      <c r="K55" s="185"/>
      <c r="L55" s="186"/>
      <c r="M55" s="76"/>
      <c r="N55" s="159"/>
      <c r="P55" s="146"/>
      <c r="Q55" s="33"/>
      <c r="R55" s="131"/>
      <c r="S55" s="76"/>
      <c r="T55" s="174"/>
      <c r="V55" s="401"/>
      <c r="X55" s="406"/>
      <c r="Y55" s="407"/>
      <c r="Z55" s="407"/>
      <c r="AA55" s="91"/>
    </row>
    <row r="56" spans="1:27" ht="15">
      <c r="A56" s="68">
        <f>F56+K56+N56+T56</f>
        <v>58051</v>
      </c>
      <c r="D56" s="2" t="s">
        <v>30</v>
      </c>
      <c r="F56" s="3">
        <f>SUM(F32:F40)</f>
        <v>46008</v>
      </c>
      <c r="G56" s="3">
        <f aca="true" t="shared" si="18" ref="G56:H56">SUM(G32:G40)</f>
        <v>9241.32</v>
      </c>
      <c r="H56" s="3">
        <f t="shared" si="18"/>
        <v>12321.76</v>
      </c>
      <c r="K56" s="160">
        <f>SUM(K32:K40)</f>
        <v>0</v>
      </c>
      <c r="L56" s="160">
        <f>SUM(L32:L40)</f>
        <v>0</v>
      </c>
      <c r="N56" s="160">
        <f>SUM(N32:N40)</f>
        <v>10000</v>
      </c>
      <c r="P56" s="99">
        <f>SUM(P32:P40)</f>
        <v>12321.76</v>
      </c>
      <c r="R56" s="132">
        <f>SUM(R32:R40)</f>
        <v>0</v>
      </c>
      <c r="T56" s="175">
        <f>SUM(T32:T40)</f>
        <v>2043</v>
      </c>
      <c r="V56" s="79">
        <f>SUM(V32:V40)</f>
        <v>46548.99999999999</v>
      </c>
      <c r="X56" s="414" t="s">
        <v>52</v>
      </c>
      <c r="Y56" s="415">
        <f>SUM(K29:K31,K50:K52)</f>
        <v>0</v>
      </c>
      <c r="Z56" s="416">
        <f>IF(Y56=0,0,Y56/(Y57+Y56))</f>
        <v>0</v>
      </c>
      <c r="AA56" s="411" t="s">
        <v>33</v>
      </c>
    </row>
    <row r="57" spans="1:27" ht="15">
      <c r="A57" s="70">
        <f>F57+K57+N57+T57</f>
        <v>58732</v>
      </c>
      <c r="D57" s="2" t="s">
        <v>31</v>
      </c>
      <c r="F57" s="3">
        <f>SUM(F41:F49)</f>
        <v>46008</v>
      </c>
      <c r="G57" s="3">
        <f aca="true" t="shared" si="19" ref="G57:H57">SUM(G41:G49)</f>
        <v>9241.32</v>
      </c>
      <c r="H57" s="3">
        <f t="shared" si="19"/>
        <v>12321.76</v>
      </c>
      <c r="K57" s="160">
        <f>SUM(K41:K49)</f>
        <v>0</v>
      </c>
      <c r="L57" s="160">
        <f>SUM(L41:L49)</f>
        <v>0</v>
      </c>
      <c r="N57" s="160">
        <f>SUM(N41:N49)</f>
        <v>10000</v>
      </c>
      <c r="P57" s="99">
        <f>SUM(P41:P49)</f>
        <v>12321.76</v>
      </c>
      <c r="R57" s="132">
        <f>SUM(R41:R49)</f>
        <v>0</v>
      </c>
      <c r="T57" s="175">
        <f>SUM(T41:T49)</f>
        <v>2724</v>
      </c>
      <c r="V57" s="79">
        <f>SUM(V41:V49)</f>
        <v>47230.00000000001</v>
      </c>
      <c r="X57" s="417" t="s">
        <v>154</v>
      </c>
      <c r="Y57" s="418">
        <f>I59</f>
        <v>37338.666666666664</v>
      </c>
      <c r="Z57" s="419">
        <f>1-Z56</f>
        <v>1</v>
      </c>
      <c r="AA57" s="89"/>
    </row>
    <row r="58" spans="1:27" ht="15.75" thickBot="1">
      <c r="A58" s="68">
        <f>K58</f>
        <v>0</v>
      </c>
      <c r="B58" s="373" t="s">
        <v>19</v>
      </c>
      <c r="C58" s="373"/>
      <c r="D58" s="373"/>
      <c r="E58" s="373"/>
      <c r="F58" s="373"/>
      <c r="G58" s="373"/>
      <c r="H58" s="373"/>
      <c r="I58" s="212">
        <f>E11/3</f>
        <v>37338.666666666664</v>
      </c>
      <c r="K58" s="161">
        <f>SUM(K29:K31)+SUM(K50:K52)</f>
        <v>0</v>
      </c>
      <c r="L58" s="161">
        <f>SUM(L29:L31)+SUM(L50:L52)</f>
        <v>0</v>
      </c>
      <c r="N58" s="161">
        <f aca="true" t="shared" si="20" ref="N58">SUM(N29:N31)+SUM(N50:N52)</f>
        <v>0</v>
      </c>
      <c r="P58" s="147">
        <f aca="true" t="shared" si="21" ref="P58">SUM(P29:P31)+SUM(P50:P52)</f>
        <v>0</v>
      </c>
      <c r="R58" s="133">
        <f aca="true" t="shared" si="22" ref="R58">SUM(R29:R31)+SUM(R50:R52)</f>
        <v>0</v>
      </c>
      <c r="T58" s="176">
        <f aca="true" t="shared" si="23" ref="T58">SUM(T29:T31)+SUM(T50:T52)</f>
        <v>0</v>
      </c>
      <c r="V58" s="402">
        <f aca="true" t="shared" si="24" ref="V58">SUM(V29:V31)+SUM(V50:V52)</f>
        <v>23004</v>
      </c>
      <c r="X58" s="412" t="s">
        <v>153</v>
      </c>
      <c r="Y58" s="413">
        <f>Y59+Y57</f>
        <v>154121.66666666666</v>
      </c>
      <c r="Z58" s="420"/>
      <c r="AA58" s="91"/>
    </row>
    <row r="59" spans="1:25" ht="15.75" thickBot="1">
      <c r="A59" s="69">
        <f>A57+A56+A58</f>
        <v>116783</v>
      </c>
      <c r="B59" s="71" t="s">
        <v>53</v>
      </c>
      <c r="F59" s="274"/>
      <c r="G59" s="274"/>
      <c r="H59" s="77" t="s">
        <v>100</v>
      </c>
      <c r="I59" s="212">
        <f>I58-F10</f>
        <v>37338.666666666664</v>
      </c>
      <c r="K59" s="160">
        <f>SUM(K56:K58)</f>
        <v>0</v>
      </c>
      <c r="L59" s="160">
        <f>SUM(L56:L58)</f>
        <v>0</v>
      </c>
      <c r="N59" s="160">
        <f aca="true" t="shared" si="25" ref="N59">SUM(N56:N58)</f>
        <v>20000</v>
      </c>
      <c r="P59" s="99">
        <f aca="true" t="shared" si="26" ref="P59">SUM(P56:P58)</f>
        <v>24643.52</v>
      </c>
      <c r="R59" s="132">
        <f aca="true" t="shared" si="27" ref="R59">SUM(R56:R58)</f>
        <v>0</v>
      </c>
      <c r="T59" s="175">
        <f aca="true" t="shared" si="28" ref="T59">SUM(T56:T58)</f>
        <v>4767</v>
      </c>
      <c r="V59" s="79">
        <f aca="true" t="shared" si="29" ref="V59">SUM(V56:V58)</f>
        <v>116783</v>
      </c>
      <c r="X59" s="387" t="s">
        <v>106</v>
      </c>
      <c r="Y59" s="386">
        <f>Y56+Y51+Y36</f>
        <v>116783</v>
      </c>
    </row>
  </sheetData>
  <mergeCells count="40">
    <mergeCell ref="AA7:AA8"/>
    <mergeCell ref="B1:I1"/>
    <mergeCell ref="K1:V2"/>
    <mergeCell ref="Y1:AA1"/>
    <mergeCell ref="B2:I2"/>
    <mergeCell ref="Y2:AA2"/>
    <mergeCell ref="B3:I3"/>
    <mergeCell ref="B5:I5"/>
    <mergeCell ref="K5:V5"/>
    <mergeCell ref="A7:E7"/>
    <mergeCell ref="T7:V7"/>
    <mergeCell ref="X7:X8"/>
    <mergeCell ref="I11:L11"/>
    <mergeCell ref="D13:E13"/>
    <mergeCell ref="T13:V13"/>
    <mergeCell ref="K23:R23"/>
    <mergeCell ref="K24:L24"/>
    <mergeCell ref="A25:A28"/>
    <mergeCell ref="B25:D28"/>
    <mergeCell ref="E25:E28"/>
    <mergeCell ref="F25:F28"/>
    <mergeCell ref="G25:G28"/>
    <mergeCell ref="H25:H28"/>
    <mergeCell ref="I25:I28"/>
    <mergeCell ref="K25:L26"/>
    <mergeCell ref="N25:N28"/>
    <mergeCell ref="X23:AA24"/>
    <mergeCell ref="X26:AA26"/>
    <mergeCell ref="P25:P28"/>
    <mergeCell ref="R25:R28"/>
    <mergeCell ref="T25:T28"/>
    <mergeCell ref="V25:V28"/>
    <mergeCell ref="K27:K28"/>
    <mergeCell ref="L27:L28"/>
    <mergeCell ref="A32:A40"/>
    <mergeCell ref="A41:A49"/>
    <mergeCell ref="B58:H58"/>
    <mergeCell ref="AA32:AA33"/>
    <mergeCell ref="X41:AA41"/>
    <mergeCell ref="AA47:AA48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zoomScale="90" zoomScaleNormal="90" workbookViewId="0" topLeftCell="A1">
      <selection activeCell="Y1" sqref="Y1:AA1"/>
    </sheetView>
  </sheetViews>
  <sheetFormatPr defaultColWidth="9.140625" defaultRowHeight="15"/>
  <cols>
    <col min="1" max="1" width="13.140625" style="76" customWidth="1"/>
    <col min="2" max="3" width="4.7109375" style="1" customWidth="1"/>
    <col min="4" max="4" width="12.8515625" style="1" customWidth="1"/>
    <col min="5" max="5" width="12.42187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3.710937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4.7109375" style="0" customWidth="1"/>
    <col min="24" max="24" width="38.7109375" style="0" customWidth="1"/>
    <col min="25" max="25" width="14.140625" style="0" customWidth="1"/>
    <col min="26" max="26" width="13.57421875" style="0" customWidth="1"/>
    <col min="27" max="27" width="9.71093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79" t="s">
        <v>137</v>
      </c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ht="33" customHeight="1"/>
    <row r="5" spans="2:24" ht="18.75">
      <c r="B5" s="378" t="s">
        <v>127</v>
      </c>
      <c r="C5" s="378"/>
      <c r="D5" s="378"/>
      <c r="E5" s="378"/>
      <c r="F5" s="378"/>
      <c r="G5" s="378"/>
      <c r="H5" s="378"/>
      <c r="I5" s="378"/>
      <c r="K5" s="378" t="s">
        <v>135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X5" s="273" t="s">
        <v>128</v>
      </c>
    </row>
    <row r="7" spans="1:27" ht="18.7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0</v>
      </c>
      <c r="M7" s="178" t="s">
        <v>132</v>
      </c>
      <c r="T7" s="377" t="s">
        <v>74</v>
      </c>
      <c r="U7" s="377"/>
      <c r="V7" s="377"/>
      <c r="X7" s="374" t="s">
        <v>103</v>
      </c>
      <c r="Y7" s="292" t="s">
        <v>121</v>
      </c>
      <c r="Z7" s="292" t="s">
        <v>122</v>
      </c>
      <c r="AA7" s="374" t="s">
        <v>124</v>
      </c>
    </row>
    <row r="8" spans="1:27" ht="15">
      <c r="A8" s="103" t="s">
        <v>16</v>
      </c>
      <c r="B8" s="102"/>
      <c r="C8" s="102"/>
      <c r="D8" s="102"/>
      <c r="E8" s="200">
        <v>92016</v>
      </c>
      <c r="F8" s="84">
        <v>0</v>
      </c>
      <c r="G8" s="82">
        <f aca="true" t="shared" si="0" ref="G8:G9">F8+E8</f>
        <v>92016</v>
      </c>
      <c r="K8" s="236" t="s">
        <v>69</v>
      </c>
      <c r="L8" s="203">
        <v>0</v>
      </c>
      <c r="M8" s="178" t="s">
        <v>133</v>
      </c>
      <c r="U8" s="2" t="s">
        <v>61</v>
      </c>
      <c r="V8" s="228"/>
      <c r="X8" s="375"/>
      <c r="Y8" s="293" t="s">
        <v>120</v>
      </c>
      <c r="Z8" s="293" t="s">
        <v>123</v>
      </c>
      <c r="AA8" s="375"/>
    </row>
    <row r="9" spans="1:27" ht="15">
      <c r="A9" s="111" t="s">
        <v>47</v>
      </c>
      <c r="B9" s="104"/>
      <c r="C9" s="104"/>
      <c r="D9" s="104"/>
      <c r="E9" s="201">
        <v>10000</v>
      </c>
      <c r="F9" s="110">
        <v>0</v>
      </c>
      <c r="G9" s="82">
        <f t="shared" si="0"/>
        <v>10000</v>
      </c>
      <c r="K9" s="86" t="s">
        <v>134</v>
      </c>
      <c r="L9" s="27">
        <f>SUM(L7:L8)+G11</f>
        <v>113074</v>
      </c>
      <c r="M9" s="78"/>
      <c r="U9" s="234" t="s">
        <v>66</v>
      </c>
      <c r="V9" s="88"/>
      <c r="W9">
        <v>1</v>
      </c>
      <c r="X9" s="294"/>
      <c r="Y9" s="294"/>
      <c r="Z9" s="294"/>
      <c r="AA9" s="294"/>
    </row>
    <row r="10" spans="1:27" ht="15">
      <c r="A10" s="111" t="s">
        <v>15</v>
      </c>
      <c r="B10" s="104"/>
      <c r="C10" s="104"/>
      <c r="D10" s="104"/>
      <c r="E10" s="238">
        <f>9/12*G10</f>
        <v>8293.5</v>
      </c>
      <c r="F10" s="239">
        <f>3/12*G10</f>
        <v>2764.5</v>
      </c>
      <c r="G10" s="204">
        <v>11058</v>
      </c>
      <c r="U10" s="2" t="s">
        <v>129</v>
      </c>
      <c r="V10" s="227"/>
      <c r="W10">
        <v>2</v>
      </c>
      <c r="X10" s="294"/>
      <c r="Y10" s="294"/>
      <c r="Z10" s="294"/>
      <c r="AA10" s="294"/>
    </row>
    <row r="11" spans="1:27" ht="15">
      <c r="A11" s="80"/>
      <c r="B11" s="28"/>
      <c r="C11" s="28"/>
      <c r="D11" s="81" t="s">
        <v>26</v>
      </c>
      <c r="E11" s="100">
        <f>SUM(E8:E10)</f>
        <v>110309.5</v>
      </c>
      <c r="F11" s="85">
        <f>SUM(F8:F10)</f>
        <v>2764.5</v>
      </c>
      <c r="G11" s="83">
        <f>SUM(G8:G10)</f>
        <v>113074</v>
      </c>
      <c r="I11" s="320" t="s">
        <v>126</v>
      </c>
      <c r="J11" s="321"/>
      <c r="K11" s="321"/>
      <c r="L11" s="322"/>
      <c r="U11" s="2" t="s">
        <v>131</v>
      </c>
      <c r="V11" s="275"/>
      <c r="W11">
        <v>3</v>
      </c>
      <c r="X11" s="294"/>
      <c r="Y11" s="294"/>
      <c r="Z11" s="294"/>
      <c r="AA11" s="294"/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W12">
        <v>4</v>
      </c>
      <c r="X12" s="294"/>
      <c r="Y12" s="294"/>
      <c r="Z12" s="294"/>
      <c r="AA12" s="294"/>
    </row>
    <row r="13" spans="1:27" ht="15" customHeight="1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T13" s="377" t="s">
        <v>75</v>
      </c>
      <c r="U13" s="377"/>
      <c r="V13" s="377"/>
      <c r="W13">
        <v>5</v>
      </c>
      <c r="X13" s="294"/>
      <c r="Y13" s="294"/>
      <c r="Z13" s="294"/>
      <c r="AA13" s="294"/>
    </row>
    <row r="14" spans="1:27" ht="15">
      <c r="A14" s="248"/>
      <c r="B14" s="253"/>
      <c r="C14" s="253"/>
      <c r="D14" s="33" t="s">
        <v>58</v>
      </c>
      <c r="E14" s="33" t="s">
        <v>59</v>
      </c>
      <c r="F14" s="3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U14" s="235" t="s">
        <v>67</v>
      </c>
      <c r="V14" s="241" t="s">
        <v>65</v>
      </c>
      <c r="W14">
        <v>6</v>
      </c>
      <c r="X14" s="294"/>
      <c r="Y14" s="294"/>
      <c r="Z14" s="294"/>
      <c r="AA14" s="294"/>
    </row>
    <row r="15" spans="1:27" ht="15">
      <c r="A15" s="214" t="s">
        <v>86</v>
      </c>
      <c r="B15" s="215"/>
      <c r="C15" s="216" t="s">
        <v>81</v>
      </c>
      <c r="D15" s="217">
        <f>F15/0.22*3</f>
        <v>0</v>
      </c>
      <c r="E15" s="217">
        <f>F15/0.25*3</f>
        <v>0</v>
      </c>
      <c r="F15" s="258">
        <v>0</v>
      </c>
      <c r="G15" s="263">
        <f>F15*(E8+E9+E10)</f>
        <v>0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U15" s="231" t="s">
        <v>107</v>
      </c>
      <c r="V15" s="232" t="s">
        <v>76</v>
      </c>
      <c r="W15">
        <v>7</v>
      </c>
      <c r="X15" s="294"/>
      <c r="Y15" s="294"/>
      <c r="Z15" s="294"/>
      <c r="AA15" s="294"/>
    </row>
    <row r="16" spans="1:27" ht="15">
      <c r="A16" s="218" t="s">
        <v>87</v>
      </c>
      <c r="B16" s="219"/>
      <c r="C16" s="220" t="s">
        <v>81</v>
      </c>
      <c r="D16" s="221">
        <f>F16/0.22*3</f>
        <v>0</v>
      </c>
      <c r="E16" s="221">
        <f>F16/0.25*3</f>
        <v>0</v>
      </c>
      <c r="F16" s="259">
        <v>0</v>
      </c>
      <c r="G16" s="264">
        <f>F16*(E8+E9+E10)</f>
        <v>0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U16" s="230" t="s">
        <v>108</v>
      </c>
      <c r="V16" s="233" t="s">
        <v>64</v>
      </c>
      <c r="W16">
        <v>8</v>
      </c>
      <c r="X16" s="294"/>
      <c r="Y16" s="294"/>
      <c r="Z16" s="294"/>
      <c r="AA16" s="294"/>
    </row>
    <row r="17" spans="1:27" ht="15">
      <c r="A17" s="222" t="s">
        <v>88</v>
      </c>
      <c r="B17" s="223"/>
      <c r="C17" s="224" t="s">
        <v>81</v>
      </c>
      <c r="D17" s="205">
        <f>IF(F17=0,0,F17/0.44*6)</f>
        <v>6</v>
      </c>
      <c r="E17" s="296">
        <f>F17/0.25*3</f>
        <v>5.28</v>
      </c>
      <c r="F17" s="297">
        <v>0.44</v>
      </c>
      <c r="G17" s="298">
        <f>F17*(E8+E9)</f>
        <v>44887.04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U17" s="229" t="s">
        <v>109</v>
      </c>
      <c r="V17" s="134" t="s">
        <v>63</v>
      </c>
      <c r="W17">
        <v>9</v>
      </c>
      <c r="X17" s="294"/>
      <c r="Y17" s="294"/>
      <c r="Z17" s="294"/>
      <c r="AA17" s="294"/>
    </row>
    <row r="18" spans="1:27" ht="15" customHeight="1">
      <c r="A18" s="80"/>
      <c r="B18" s="28"/>
      <c r="C18" s="225" t="s">
        <v>83</v>
      </c>
      <c r="D18" s="226">
        <f>SUM(D15:D17)</f>
        <v>6</v>
      </c>
      <c r="E18" s="226">
        <f>SUM(E15:E17)</f>
        <v>5.28</v>
      </c>
      <c r="F18" s="295">
        <f>SUM(F15:F17)</f>
        <v>0.44</v>
      </c>
      <c r="G18" s="299">
        <f>SUM(G15:G17)</f>
        <v>44887.04</v>
      </c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  <c r="U18" s="115" t="s">
        <v>110</v>
      </c>
      <c r="V18" s="114" t="s">
        <v>62</v>
      </c>
      <c r="W18">
        <v>10</v>
      </c>
      <c r="X18" s="294"/>
      <c r="Y18" s="294"/>
      <c r="Z18" s="294"/>
      <c r="AA18" s="294"/>
    </row>
    <row r="19" spans="1:24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  <c r="U19" s="236" t="s">
        <v>152</v>
      </c>
      <c r="V19" s="162" t="s">
        <v>68</v>
      </c>
      <c r="X19" s="1" t="s">
        <v>130</v>
      </c>
    </row>
    <row r="20" spans="1:24" ht="15" customHeight="1">
      <c r="A20" s="253"/>
      <c r="B20" s="253"/>
      <c r="C20" s="256"/>
      <c r="D20" s="257"/>
      <c r="E20" s="257"/>
      <c r="F20" s="253"/>
      <c r="G20" s="31"/>
      <c r="H20" s="271"/>
      <c r="I20" s="249"/>
      <c r="J20" s="243"/>
      <c r="K20" s="249"/>
      <c r="L20" s="249"/>
      <c r="U20" s="236"/>
      <c r="V20" s="162"/>
      <c r="X20" s="1" t="s">
        <v>125</v>
      </c>
    </row>
    <row r="21" spans="1:27" ht="33" customHeight="1">
      <c r="A21" s="253"/>
      <c r="B21" s="253"/>
      <c r="C21" s="256"/>
      <c r="D21" s="257"/>
      <c r="E21" s="257"/>
      <c r="F21" s="253"/>
      <c r="G21" s="31"/>
      <c r="H21" s="271"/>
      <c r="I21" s="249"/>
      <c r="J21" s="243"/>
      <c r="K21" s="249"/>
      <c r="L21" s="249"/>
      <c r="U21" s="236"/>
      <c r="V21" s="162"/>
      <c r="Z21" s="236"/>
      <c r="AA21" s="162"/>
    </row>
    <row r="22" spans="1:12" ht="15" customHeight="1">
      <c r="A22" s="253"/>
      <c r="B22" s="253"/>
      <c r="C22" s="256"/>
      <c r="D22" s="257"/>
      <c r="E22" s="257"/>
      <c r="F22" s="253"/>
      <c r="G22" s="31"/>
      <c r="H22" s="271"/>
      <c r="I22" s="249"/>
      <c r="J22" s="243"/>
      <c r="K22" s="249"/>
      <c r="L22" s="249"/>
    </row>
    <row r="23" spans="7:27" ht="15.75" customHeight="1">
      <c r="G23"/>
      <c r="H23"/>
      <c r="I23"/>
      <c r="K23" s="314" t="s">
        <v>113</v>
      </c>
      <c r="L23" s="314"/>
      <c r="M23" s="314"/>
      <c r="N23" s="314"/>
      <c r="O23" s="314"/>
      <c r="P23" s="314"/>
      <c r="Q23" s="314"/>
      <c r="R23" s="314"/>
      <c r="T23" s="162" t="s">
        <v>92</v>
      </c>
      <c r="U23" s="1"/>
      <c r="V23" s="390" t="s">
        <v>155</v>
      </c>
      <c r="X23" s="376" t="s">
        <v>97</v>
      </c>
      <c r="Y23" s="376"/>
      <c r="Z23" s="376"/>
      <c r="AA23" s="376"/>
    </row>
    <row r="24" spans="6:27" ht="15.75" customHeight="1" thickBot="1">
      <c r="F24" s="75" t="s">
        <v>24</v>
      </c>
      <c r="G24" s="92">
        <f>SUM(F15:F16)</f>
        <v>0</v>
      </c>
      <c r="H24" s="75" t="s">
        <v>24</v>
      </c>
      <c r="K24" s="312" t="s">
        <v>93</v>
      </c>
      <c r="L24" s="312"/>
      <c r="M24" s="75"/>
      <c r="N24" s="114" t="s">
        <v>93</v>
      </c>
      <c r="O24" s="75"/>
      <c r="P24" s="134" t="s">
        <v>94</v>
      </c>
      <c r="Q24" s="75"/>
      <c r="R24" s="119" t="s">
        <v>96</v>
      </c>
      <c r="T24" s="162" t="s">
        <v>95</v>
      </c>
      <c r="X24" s="376"/>
      <c r="Y24" s="376"/>
      <c r="Z24" s="376"/>
      <c r="AA24" s="376"/>
    </row>
    <row r="25" spans="1:25" ht="15" customHeight="1" thickBot="1">
      <c r="A25" s="333" t="s">
        <v>32</v>
      </c>
      <c r="B25" s="336" t="s">
        <v>1</v>
      </c>
      <c r="C25" s="337"/>
      <c r="D25" s="338"/>
      <c r="E25" s="345" t="s">
        <v>20</v>
      </c>
      <c r="F25" s="348" t="s">
        <v>21</v>
      </c>
      <c r="G25" s="351" t="s">
        <v>34</v>
      </c>
      <c r="H25" s="354" t="s">
        <v>35</v>
      </c>
      <c r="I25" s="357" t="s">
        <v>18</v>
      </c>
      <c r="K25" s="360" t="s">
        <v>115</v>
      </c>
      <c r="L25" s="361"/>
      <c r="N25" s="364" t="s">
        <v>48</v>
      </c>
      <c r="P25" s="366" t="s">
        <v>27</v>
      </c>
      <c r="Q25" s="29"/>
      <c r="R25" s="368" t="s">
        <v>29</v>
      </c>
      <c r="T25" s="370" t="s">
        <v>23</v>
      </c>
      <c r="V25" s="391" t="s">
        <v>159</v>
      </c>
      <c r="X25" s="389" t="s">
        <v>119</v>
      </c>
      <c r="Y25" s="290">
        <f>E11</f>
        <v>110309.5</v>
      </c>
    </row>
    <row r="26" spans="1:27" ht="15.75">
      <c r="A26" s="334"/>
      <c r="B26" s="339"/>
      <c r="C26" s="340"/>
      <c r="D26" s="341"/>
      <c r="E26" s="346"/>
      <c r="F26" s="349"/>
      <c r="G26" s="352"/>
      <c r="H26" s="355"/>
      <c r="I26" s="358"/>
      <c r="K26" s="362"/>
      <c r="L26" s="363"/>
      <c r="N26" s="365"/>
      <c r="P26" s="367"/>
      <c r="Q26" s="29"/>
      <c r="R26" s="369"/>
      <c r="T26" s="371"/>
      <c r="V26" s="392"/>
      <c r="X26" s="424" t="s">
        <v>98</v>
      </c>
      <c r="Y26" s="425"/>
      <c r="Z26" s="425"/>
      <c r="AA26" s="426"/>
    </row>
    <row r="27" spans="1:27" ht="15.75" thickBot="1">
      <c r="A27" s="334"/>
      <c r="B27" s="339"/>
      <c r="C27" s="340"/>
      <c r="D27" s="341"/>
      <c r="E27" s="346"/>
      <c r="F27" s="349"/>
      <c r="G27" s="352"/>
      <c r="H27" s="355"/>
      <c r="I27" s="358"/>
      <c r="K27" s="327" t="s">
        <v>46</v>
      </c>
      <c r="L27" s="329" t="s">
        <v>80</v>
      </c>
      <c r="N27" s="365"/>
      <c r="P27" s="367"/>
      <c r="Q27" s="29"/>
      <c r="R27" s="369"/>
      <c r="T27" s="371"/>
      <c r="V27" s="392"/>
      <c r="X27" s="427" t="s">
        <v>43</v>
      </c>
      <c r="Y27" s="428" t="s">
        <v>45</v>
      </c>
      <c r="Z27" s="428" t="s">
        <v>44</v>
      </c>
      <c r="AA27" s="429" t="s">
        <v>91</v>
      </c>
    </row>
    <row r="28" spans="1:27" ht="15" customHeight="1" thickBot="1">
      <c r="A28" s="335"/>
      <c r="B28" s="342"/>
      <c r="C28" s="343"/>
      <c r="D28" s="344"/>
      <c r="E28" s="347"/>
      <c r="F28" s="350"/>
      <c r="G28" s="353"/>
      <c r="H28" s="356"/>
      <c r="I28" s="359"/>
      <c r="K28" s="328"/>
      <c r="L28" s="330"/>
      <c r="N28" s="365"/>
      <c r="P28" s="367"/>
      <c r="Q28" s="29"/>
      <c r="R28" s="369"/>
      <c r="T28" s="371"/>
      <c r="V28" s="393"/>
      <c r="X28" s="116" t="s">
        <v>42</v>
      </c>
      <c r="Y28" s="117">
        <f>SUM(F32:F40)-Y30-Y29-Y33</f>
        <v>25886.660000000003</v>
      </c>
      <c r="Z28" s="118">
        <f>IF(Y28=0,0,(Y28)/Y34)</f>
        <v>0.4693459765478042</v>
      </c>
      <c r="AA28" s="206">
        <f>Z28</f>
        <v>0.4693459765478042</v>
      </c>
    </row>
    <row r="29" spans="1:27" ht="15">
      <c r="A29" s="34"/>
      <c r="B29" s="16">
        <v>1</v>
      </c>
      <c r="C29" s="17">
        <v>15</v>
      </c>
      <c r="D29" s="18" t="s">
        <v>2</v>
      </c>
      <c r="E29" s="19">
        <f>E8/24</f>
        <v>3834</v>
      </c>
      <c r="F29" s="20"/>
      <c r="G29" s="22"/>
      <c r="H29" s="21"/>
      <c r="I29" s="20"/>
      <c r="K29" s="189">
        <f>F10/6</f>
        <v>460.75</v>
      </c>
      <c r="L29" s="190"/>
      <c r="N29" s="148"/>
      <c r="P29" s="135"/>
      <c r="R29" s="120"/>
      <c r="T29" s="163"/>
      <c r="V29" s="394">
        <f aca="true" t="shared" si="4" ref="V29:V31">T29+K29+E29</f>
        <v>4294.75</v>
      </c>
      <c r="X29" s="93" t="s">
        <v>40</v>
      </c>
      <c r="Y29" s="94">
        <f>SUM(R32:R40)</f>
        <v>0</v>
      </c>
      <c r="Z29" s="95">
        <f>IF(Y29=0,0,Y29/Y34)</f>
        <v>0</v>
      </c>
      <c r="AA29" s="207">
        <f>Z29</f>
        <v>0</v>
      </c>
    </row>
    <row r="30" spans="1:27" ht="15">
      <c r="A30" s="35" t="s">
        <v>33</v>
      </c>
      <c r="B30" s="14">
        <v>16</v>
      </c>
      <c r="C30" s="4">
        <v>31</v>
      </c>
      <c r="D30" s="11" t="s">
        <v>2</v>
      </c>
      <c r="E30" s="8">
        <f>E29</f>
        <v>3834</v>
      </c>
      <c r="F30" s="9"/>
      <c r="G30" s="23"/>
      <c r="H30" s="7"/>
      <c r="I30" s="9"/>
      <c r="K30" s="179">
        <f>K29</f>
        <v>460.75</v>
      </c>
      <c r="L30" s="180"/>
      <c r="N30" s="149"/>
      <c r="P30" s="136"/>
      <c r="R30" s="121"/>
      <c r="T30" s="164"/>
      <c r="V30" s="395">
        <f t="shared" si="4"/>
        <v>4294.75</v>
      </c>
      <c r="X30" s="96" t="s">
        <v>39</v>
      </c>
      <c r="Y30" s="97">
        <f>SUM(P32:P40)</f>
        <v>0</v>
      </c>
      <c r="Z30" s="98">
        <f>IF(Y30=0,0,Y30/Y34)</f>
        <v>0</v>
      </c>
      <c r="AA30" s="208">
        <f>Z30</f>
        <v>0</v>
      </c>
    </row>
    <row r="31" spans="1:27" ht="15.75" thickBot="1">
      <c r="A31" s="36"/>
      <c r="B31" s="37">
        <v>1</v>
      </c>
      <c r="C31" s="38">
        <v>15</v>
      </c>
      <c r="D31" s="39" t="s">
        <v>3</v>
      </c>
      <c r="E31" s="40">
        <f aca="true" t="shared" si="5" ref="E31:H46">E30</f>
        <v>3834</v>
      </c>
      <c r="F31" s="41"/>
      <c r="G31" s="42"/>
      <c r="H31" s="43"/>
      <c r="I31" s="41"/>
      <c r="K31" s="193">
        <f aca="true" t="shared" si="6" ref="K31:L46">K30</f>
        <v>460.75</v>
      </c>
      <c r="L31" s="194"/>
      <c r="N31" s="150"/>
      <c r="P31" s="137"/>
      <c r="R31" s="122"/>
      <c r="T31" s="165"/>
      <c r="V31" s="395">
        <f t="shared" si="4"/>
        <v>4294.75</v>
      </c>
      <c r="X31" s="108" t="s">
        <v>41</v>
      </c>
      <c r="Y31" s="105">
        <f>SUM(N32:N40)</f>
        <v>5000</v>
      </c>
      <c r="Z31" s="109">
        <f>IF(Y31=0,0,Y31/Y34)</f>
        <v>0.09065402345219586</v>
      </c>
      <c r="AA31" s="300">
        <f>Z31</f>
        <v>0.09065402345219586</v>
      </c>
    </row>
    <row r="32" spans="1:27" ht="15">
      <c r="A32" s="333" t="s">
        <v>30</v>
      </c>
      <c r="B32" s="44">
        <v>16</v>
      </c>
      <c r="C32" s="45">
        <v>31</v>
      </c>
      <c r="D32" s="46" t="s">
        <v>3</v>
      </c>
      <c r="E32" s="47">
        <f t="shared" si="5"/>
        <v>3834</v>
      </c>
      <c r="F32" s="48">
        <f>E8/18</f>
        <v>5112</v>
      </c>
      <c r="G32" s="47">
        <f>SUM(G15:G16)/24</f>
        <v>0</v>
      </c>
      <c r="H32" s="49">
        <f>SUM(G15:G16)/18</f>
        <v>0</v>
      </c>
      <c r="I32" s="50">
        <f>H32-G32</f>
        <v>0</v>
      </c>
      <c r="K32" s="197">
        <f>E10/18</f>
        <v>460.75</v>
      </c>
      <c r="L32" s="198">
        <f>(G17/18)-K32*(1-F17)</f>
        <v>2235.7044444444446</v>
      </c>
      <c r="N32" s="151">
        <f>E9/18</f>
        <v>555.5555555555555</v>
      </c>
      <c r="P32" s="138">
        <f>G16/18</f>
        <v>0</v>
      </c>
      <c r="R32" s="123">
        <f>G15/18</f>
        <v>0</v>
      </c>
      <c r="T32" s="166">
        <f>L7/9</f>
        <v>0</v>
      </c>
      <c r="V32" s="396">
        <f>T32+K32+E32+N32</f>
        <v>4850.305555555556</v>
      </c>
      <c r="X32" s="108" t="s">
        <v>79</v>
      </c>
      <c r="Y32" s="105">
        <f>SUM(K32:K40)</f>
        <v>4146.75</v>
      </c>
      <c r="Z32" s="106">
        <f>IF(Y32=0,0,Y32/Y34)</f>
        <v>0.07518391435007864</v>
      </c>
      <c r="AA32" s="372">
        <f>Z33+Z32</f>
        <v>0.43999999999999995</v>
      </c>
    </row>
    <row r="33" spans="1:27" ht="15">
      <c r="A33" s="334"/>
      <c r="B33" s="14">
        <v>1</v>
      </c>
      <c r="C33" s="4">
        <v>15</v>
      </c>
      <c r="D33" s="11" t="s">
        <v>4</v>
      </c>
      <c r="E33" s="8">
        <f t="shared" si="5"/>
        <v>3834</v>
      </c>
      <c r="F33" s="10">
        <f>F32</f>
        <v>5112</v>
      </c>
      <c r="G33" s="8">
        <f>G32</f>
        <v>0</v>
      </c>
      <c r="H33" s="6">
        <f>H32</f>
        <v>0</v>
      </c>
      <c r="I33" s="24">
        <f aca="true" t="shared" si="7" ref="I33:I49">H33-G33</f>
        <v>0</v>
      </c>
      <c r="K33" s="181">
        <f t="shared" si="6"/>
        <v>460.75</v>
      </c>
      <c r="L33" s="182">
        <f>L32</f>
        <v>2235.7044444444446</v>
      </c>
      <c r="N33" s="152">
        <f aca="true" t="shared" si="8" ref="N33:N49">N32</f>
        <v>555.5555555555555</v>
      </c>
      <c r="P33" s="139">
        <f aca="true" t="shared" si="9" ref="P33:P49">P32</f>
        <v>0</v>
      </c>
      <c r="R33" s="124">
        <f aca="true" t="shared" si="10" ref="R33:R49">R32</f>
        <v>0</v>
      </c>
      <c r="T33" s="167">
        <f aca="true" t="shared" si="11" ref="T33:T49">T32</f>
        <v>0</v>
      </c>
      <c r="V33" s="397">
        <f aca="true" t="shared" si="12" ref="V33:V40">V32</f>
        <v>4850.305555555556</v>
      </c>
      <c r="X33" s="199" t="s">
        <v>78</v>
      </c>
      <c r="Y33" s="105">
        <f>SUM(L32:L40)</f>
        <v>20121.339999999997</v>
      </c>
      <c r="Z33" s="107">
        <f>IF(Y33=0,0,Y33/Y34)</f>
        <v>0.3648160856499213</v>
      </c>
      <c r="AA33" s="372"/>
    </row>
    <row r="34" spans="1:27" ht="15.75" thickBot="1">
      <c r="A34" s="334"/>
      <c r="B34" s="14">
        <v>16</v>
      </c>
      <c r="C34" s="4">
        <v>30</v>
      </c>
      <c r="D34" s="11" t="s">
        <v>4</v>
      </c>
      <c r="E34" s="8">
        <f t="shared" si="5"/>
        <v>3834</v>
      </c>
      <c r="F34" s="10">
        <f t="shared" si="5"/>
        <v>5112</v>
      </c>
      <c r="G34" s="8">
        <f t="shared" si="5"/>
        <v>0</v>
      </c>
      <c r="H34" s="6">
        <f t="shared" si="5"/>
        <v>0</v>
      </c>
      <c r="I34" s="24">
        <f t="shared" si="7"/>
        <v>0</v>
      </c>
      <c r="K34" s="181">
        <f t="shared" si="6"/>
        <v>460.75</v>
      </c>
      <c r="L34" s="182">
        <f t="shared" si="6"/>
        <v>2235.7044444444446</v>
      </c>
      <c r="N34" s="152">
        <f t="shared" si="8"/>
        <v>555.5555555555555</v>
      </c>
      <c r="P34" s="139">
        <f t="shared" si="9"/>
        <v>0</v>
      </c>
      <c r="R34" s="124">
        <f t="shared" si="10"/>
        <v>0</v>
      </c>
      <c r="T34" s="167">
        <f t="shared" si="11"/>
        <v>0</v>
      </c>
      <c r="V34" s="397">
        <f t="shared" si="12"/>
        <v>4850.305555555556</v>
      </c>
      <c r="X34" s="112" t="s">
        <v>38</v>
      </c>
      <c r="Y34" s="209">
        <f>SUM(Y28:Y33)</f>
        <v>55154.75</v>
      </c>
      <c r="Z34" s="210">
        <f>SUM(Z28:Z33)</f>
        <v>1</v>
      </c>
      <c r="AA34" s="211">
        <f>SUM(AA28:AA33)</f>
        <v>1</v>
      </c>
    </row>
    <row r="35" spans="1:27" ht="15">
      <c r="A35" s="334"/>
      <c r="B35" s="14">
        <v>1</v>
      </c>
      <c r="C35" s="4">
        <v>15</v>
      </c>
      <c r="D35" s="11" t="s">
        <v>5</v>
      </c>
      <c r="E35" s="8">
        <f t="shared" si="5"/>
        <v>3834</v>
      </c>
      <c r="F35" s="10">
        <f t="shared" si="5"/>
        <v>5112</v>
      </c>
      <c r="G35" s="8">
        <f t="shared" si="5"/>
        <v>0</v>
      </c>
      <c r="H35" s="6">
        <f t="shared" si="5"/>
        <v>0</v>
      </c>
      <c r="I35" s="24">
        <f t="shared" si="7"/>
        <v>0</v>
      </c>
      <c r="K35" s="181">
        <f t="shared" si="6"/>
        <v>460.75</v>
      </c>
      <c r="L35" s="182">
        <f t="shared" si="6"/>
        <v>2235.7044444444446</v>
      </c>
      <c r="N35" s="152">
        <f t="shared" si="8"/>
        <v>555.5555555555555</v>
      </c>
      <c r="P35" s="139">
        <f t="shared" si="9"/>
        <v>0</v>
      </c>
      <c r="R35" s="124">
        <f t="shared" si="10"/>
        <v>0</v>
      </c>
      <c r="T35" s="167">
        <f t="shared" si="11"/>
        <v>0</v>
      </c>
      <c r="V35" s="397">
        <f t="shared" si="12"/>
        <v>4850.305555555556</v>
      </c>
      <c r="X35" s="237" t="s">
        <v>49</v>
      </c>
      <c r="Y35" s="177">
        <f>SUM(T32:T40)</f>
        <v>0</v>
      </c>
      <c r="Z35" s="89"/>
      <c r="AA35" s="403" t="s">
        <v>50</v>
      </c>
    </row>
    <row r="36" spans="1:27" ht="15.75" thickBot="1">
      <c r="A36" s="334"/>
      <c r="B36" s="14">
        <v>16</v>
      </c>
      <c r="C36" s="4">
        <v>31</v>
      </c>
      <c r="D36" s="11" t="s">
        <v>5</v>
      </c>
      <c r="E36" s="8">
        <f t="shared" si="5"/>
        <v>3834</v>
      </c>
      <c r="F36" s="10">
        <f t="shared" si="5"/>
        <v>5112</v>
      </c>
      <c r="G36" s="8">
        <f t="shared" si="5"/>
        <v>0</v>
      </c>
      <c r="H36" s="6">
        <f t="shared" si="5"/>
        <v>0</v>
      </c>
      <c r="I36" s="24">
        <f t="shared" si="7"/>
        <v>0</v>
      </c>
      <c r="K36" s="181">
        <f t="shared" si="6"/>
        <v>460.75</v>
      </c>
      <c r="L36" s="182">
        <f t="shared" si="6"/>
        <v>2235.7044444444446</v>
      </c>
      <c r="N36" s="152">
        <f t="shared" si="8"/>
        <v>555.5555555555555</v>
      </c>
      <c r="P36" s="139">
        <f t="shared" si="9"/>
        <v>0</v>
      </c>
      <c r="R36" s="124">
        <f t="shared" si="10"/>
        <v>0</v>
      </c>
      <c r="T36" s="167">
        <f t="shared" si="11"/>
        <v>0</v>
      </c>
      <c r="V36" s="397">
        <f t="shared" si="12"/>
        <v>4850.305555555556</v>
      </c>
      <c r="X36" s="113" t="s">
        <v>37</v>
      </c>
      <c r="Y36" s="90">
        <f>Y35+Y34</f>
        <v>55154.75</v>
      </c>
      <c r="Z36" s="91"/>
      <c r="AA36" s="404" t="s">
        <v>157</v>
      </c>
    </row>
    <row r="37" spans="1:27" ht="15">
      <c r="A37" s="334"/>
      <c r="B37" s="14">
        <v>1</v>
      </c>
      <c r="C37" s="4">
        <v>15</v>
      </c>
      <c r="D37" s="11" t="s">
        <v>6</v>
      </c>
      <c r="E37" s="8">
        <f t="shared" si="5"/>
        <v>3834</v>
      </c>
      <c r="F37" s="10">
        <f t="shared" si="5"/>
        <v>5112</v>
      </c>
      <c r="G37" s="8">
        <f t="shared" si="5"/>
        <v>0</v>
      </c>
      <c r="H37" s="6">
        <f t="shared" si="5"/>
        <v>0</v>
      </c>
      <c r="I37" s="24">
        <f t="shared" si="7"/>
        <v>0</v>
      </c>
      <c r="K37" s="181">
        <f t="shared" si="6"/>
        <v>460.75</v>
      </c>
      <c r="L37" s="182">
        <f t="shared" si="6"/>
        <v>2235.7044444444446</v>
      </c>
      <c r="N37" s="152">
        <f t="shared" si="8"/>
        <v>555.5555555555555</v>
      </c>
      <c r="P37" s="139">
        <f t="shared" si="9"/>
        <v>0</v>
      </c>
      <c r="R37" s="124">
        <f t="shared" si="10"/>
        <v>0</v>
      </c>
      <c r="T37" s="167">
        <f t="shared" si="11"/>
        <v>0</v>
      </c>
      <c r="V37" s="397">
        <f t="shared" si="12"/>
        <v>4850.305555555556</v>
      </c>
      <c r="X37" s="405" t="s">
        <v>105</v>
      </c>
      <c r="Y37" s="421"/>
      <c r="Z37" s="422"/>
      <c r="AA37" s="423"/>
    </row>
    <row r="38" spans="1:27" ht="15">
      <c r="A38" s="334"/>
      <c r="B38" s="14">
        <v>16</v>
      </c>
      <c r="C38" s="4">
        <v>30</v>
      </c>
      <c r="D38" s="11" t="s">
        <v>6</v>
      </c>
      <c r="E38" s="8">
        <f t="shared" si="5"/>
        <v>3834</v>
      </c>
      <c r="F38" s="10">
        <f t="shared" si="5"/>
        <v>5112</v>
      </c>
      <c r="G38" s="8">
        <f t="shared" si="5"/>
        <v>0</v>
      </c>
      <c r="H38" s="6">
        <f t="shared" si="5"/>
        <v>0</v>
      </c>
      <c r="I38" s="24">
        <f t="shared" si="7"/>
        <v>0</v>
      </c>
      <c r="K38" s="181">
        <f t="shared" si="6"/>
        <v>460.75</v>
      </c>
      <c r="L38" s="182">
        <f t="shared" si="6"/>
        <v>2235.7044444444446</v>
      </c>
      <c r="N38" s="152">
        <f t="shared" si="8"/>
        <v>555.5555555555555</v>
      </c>
      <c r="P38" s="139">
        <f t="shared" si="9"/>
        <v>0</v>
      </c>
      <c r="R38" s="124">
        <f t="shared" si="10"/>
        <v>0</v>
      </c>
      <c r="T38" s="167">
        <f t="shared" si="11"/>
        <v>0</v>
      </c>
      <c r="V38" s="397">
        <f t="shared" si="12"/>
        <v>4850.305555555556</v>
      </c>
      <c r="X38" s="405"/>
      <c r="Y38" s="421"/>
      <c r="Z38" s="422"/>
      <c r="AA38" s="423"/>
    </row>
    <row r="39" spans="1:27" ht="15.75" thickBot="1">
      <c r="A39" s="334"/>
      <c r="B39" s="14">
        <v>1</v>
      </c>
      <c r="C39" s="4">
        <v>15</v>
      </c>
      <c r="D39" s="11" t="s">
        <v>7</v>
      </c>
      <c r="E39" s="8">
        <f t="shared" si="5"/>
        <v>3834</v>
      </c>
      <c r="F39" s="10">
        <f t="shared" si="5"/>
        <v>5112</v>
      </c>
      <c r="G39" s="8">
        <f t="shared" si="5"/>
        <v>0</v>
      </c>
      <c r="H39" s="6">
        <f t="shared" si="5"/>
        <v>0</v>
      </c>
      <c r="I39" s="24">
        <f t="shared" si="7"/>
        <v>0</v>
      </c>
      <c r="K39" s="181">
        <f t="shared" si="6"/>
        <v>460.75</v>
      </c>
      <c r="L39" s="182">
        <f t="shared" si="6"/>
        <v>2235.7044444444446</v>
      </c>
      <c r="N39" s="152">
        <f t="shared" si="8"/>
        <v>555.5555555555555</v>
      </c>
      <c r="P39" s="139">
        <f t="shared" si="9"/>
        <v>0</v>
      </c>
      <c r="R39" s="124">
        <f t="shared" si="10"/>
        <v>0</v>
      </c>
      <c r="T39" s="167">
        <f t="shared" si="11"/>
        <v>0</v>
      </c>
      <c r="V39" s="397">
        <f t="shared" si="12"/>
        <v>4850.305555555556</v>
      </c>
      <c r="X39" s="406"/>
      <c r="Y39" s="407"/>
      <c r="Z39" s="407"/>
      <c r="AA39" s="91"/>
    </row>
    <row r="40" spans="1:22" ht="15.75" thickBot="1">
      <c r="A40" s="335"/>
      <c r="B40" s="25">
        <v>16</v>
      </c>
      <c r="C40" s="26">
        <v>31</v>
      </c>
      <c r="D40" s="13" t="s">
        <v>7</v>
      </c>
      <c r="E40" s="51">
        <f t="shared" si="5"/>
        <v>3834</v>
      </c>
      <c r="F40" s="52">
        <f t="shared" si="5"/>
        <v>5112</v>
      </c>
      <c r="G40" s="51">
        <f t="shared" si="5"/>
        <v>0</v>
      </c>
      <c r="H40" s="53">
        <f t="shared" si="5"/>
        <v>0</v>
      </c>
      <c r="I40" s="54">
        <f t="shared" si="7"/>
        <v>0</v>
      </c>
      <c r="K40" s="191">
        <f t="shared" si="6"/>
        <v>460.75</v>
      </c>
      <c r="L40" s="192">
        <f t="shared" si="6"/>
        <v>2235.7044444444446</v>
      </c>
      <c r="N40" s="153">
        <f t="shared" si="8"/>
        <v>555.5555555555555</v>
      </c>
      <c r="P40" s="140">
        <f t="shared" si="9"/>
        <v>0</v>
      </c>
      <c r="R40" s="125">
        <f t="shared" si="10"/>
        <v>0</v>
      </c>
      <c r="T40" s="168">
        <f t="shared" si="11"/>
        <v>0</v>
      </c>
      <c r="V40" s="398">
        <f t="shared" si="12"/>
        <v>4850.305555555556</v>
      </c>
    </row>
    <row r="41" spans="1:27" ht="15.75">
      <c r="A41" s="333" t="s">
        <v>31</v>
      </c>
      <c r="B41" s="44">
        <v>1</v>
      </c>
      <c r="C41" s="45">
        <v>15</v>
      </c>
      <c r="D41" s="46" t="s">
        <v>8</v>
      </c>
      <c r="E41" s="47">
        <f t="shared" si="5"/>
        <v>3834</v>
      </c>
      <c r="F41" s="48">
        <f t="shared" si="5"/>
        <v>5112</v>
      </c>
      <c r="G41" s="47">
        <f t="shared" si="5"/>
        <v>0</v>
      </c>
      <c r="H41" s="49">
        <f t="shared" si="5"/>
        <v>0</v>
      </c>
      <c r="I41" s="50">
        <f t="shared" si="7"/>
        <v>0</v>
      </c>
      <c r="K41" s="195">
        <f t="shared" si="6"/>
        <v>460.75</v>
      </c>
      <c r="L41" s="196">
        <f t="shared" si="6"/>
        <v>2235.7044444444446</v>
      </c>
      <c r="N41" s="154">
        <f t="shared" si="8"/>
        <v>555.5555555555555</v>
      </c>
      <c r="P41" s="141">
        <f t="shared" si="9"/>
        <v>0</v>
      </c>
      <c r="R41" s="126">
        <f t="shared" si="10"/>
        <v>0</v>
      </c>
      <c r="T41" s="169">
        <f>L8/9</f>
        <v>0</v>
      </c>
      <c r="V41" s="396">
        <f>T41+K41+E41+N41</f>
        <v>4850.305555555556</v>
      </c>
      <c r="X41" s="424" t="s">
        <v>99</v>
      </c>
      <c r="Y41" s="425"/>
      <c r="Z41" s="425"/>
      <c r="AA41" s="426"/>
    </row>
    <row r="42" spans="1:27" ht="15.75" thickBot="1">
      <c r="A42" s="334"/>
      <c r="B42" s="14">
        <v>16</v>
      </c>
      <c r="C42" s="4">
        <v>31</v>
      </c>
      <c r="D42" s="11" t="s">
        <v>8</v>
      </c>
      <c r="E42" s="8">
        <f t="shared" si="5"/>
        <v>3834</v>
      </c>
      <c r="F42" s="10">
        <f t="shared" si="5"/>
        <v>5112</v>
      </c>
      <c r="G42" s="8">
        <f t="shared" si="5"/>
        <v>0</v>
      </c>
      <c r="H42" s="6">
        <f t="shared" si="5"/>
        <v>0</v>
      </c>
      <c r="I42" s="24">
        <f t="shared" si="7"/>
        <v>0</v>
      </c>
      <c r="K42" s="181">
        <f t="shared" si="6"/>
        <v>460.75</v>
      </c>
      <c r="L42" s="182">
        <f t="shared" si="6"/>
        <v>2235.7044444444446</v>
      </c>
      <c r="N42" s="152">
        <f t="shared" si="8"/>
        <v>555.5555555555555</v>
      </c>
      <c r="P42" s="139">
        <f t="shared" si="9"/>
        <v>0</v>
      </c>
      <c r="R42" s="124">
        <f t="shared" si="10"/>
        <v>0</v>
      </c>
      <c r="T42" s="167">
        <f t="shared" si="11"/>
        <v>0</v>
      </c>
      <c r="V42" s="397">
        <f aca="true" t="shared" si="13" ref="V42:V49">V41</f>
        <v>4850.305555555556</v>
      </c>
      <c r="X42" s="408" t="s">
        <v>43</v>
      </c>
      <c r="Y42" s="101" t="s">
        <v>45</v>
      </c>
      <c r="Z42" s="101" t="s">
        <v>44</v>
      </c>
      <c r="AA42" s="409" t="s">
        <v>91</v>
      </c>
    </row>
    <row r="43" spans="1:27" ht="15">
      <c r="A43" s="334"/>
      <c r="B43" s="14">
        <v>1</v>
      </c>
      <c r="C43" s="4">
        <v>15</v>
      </c>
      <c r="D43" s="11" t="s">
        <v>9</v>
      </c>
      <c r="E43" s="8">
        <f t="shared" si="5"/>
        <v>3834</v>
      </c>
      <c r="F43" s="10">
        <f t="shared" si="5"/>
        <v>5112</v>
      </c>
      <c r="G43" s="8">
        <f t="shared" si="5"/>
        <v>0</v>
      </c>
      <c r="H43" s="6">
        <f t="shared" si="5"/>
        <v>0</v>
      </c>
      <c r="I43" s="24">
        <f t="shared" si="7"/>
        <v>0</v>
      </c>
      <c r="K43" s="181">
        <f t="shared" si="6"/>
        <v>460.75</v>
      </c>
      <c r="L43" s="182">
        <f t="shared" si="6"/>
        <v>2235.7044444444446</v>
      </c>
      <c r="N43" s="152">
        <f t="shared" si="8"/>
        <v>555.5555555555555</v>
      </c>
      <c r="P43" s="139">
        <f t="shared" si="9"/>
        <v>0</v>
      </c>
      <c r="Q43" s="30"/>
      <c r="R43" s="124">
        <f t="shared" si="10"/>
        <v>0</v>
      </c>
      <c r="T43" s="167">
        <f t="shared" si="11"/>
        <v>0</v>
      </c>
      <c r="V43" s="397">
        <f t="shared" si="13"/>
        <v>4850.305555555556</v>
      </c>
      <c r="X43" s="116" t="s">
        <v>42</v>
      </c>
      <c r="Y43" s="117">
        <f>SUM(F41:F49)-Y45-Y44-Y48</f>
        <v>25886.660000000003</v>
      </c>
      <c r="Z43" s="118">
        <f>IF(Y43=0,0,(Y43)/Y49)</f>
        <v>0.4693459765478042</v>
      </c>
      <c r="AA43" s="206">
        <f>Z43</f>
        <v>0.4693459765478042</v>
      </c>
    </row>
    <row r="44" spans="1:27" ht="15">
      <c r="A44" s="334"/>
      <c r="B44" s="14">
        <v>16</v>
      </c>
      <c r="C44" s="4">
        <v>28</v>
      </c>
      <c r="D44" s="11" t="s">
        <v>9</v>
      </c>
      <c r="E44" s="8">
        <f t="shared" si="5"/>
        <v>3834</v>
      </c>
      <c r="F44" s="10">
        <f t="shared" si="5"/>
        <v>5112</v>
      </c>
      <c r="G44" s="8">
        <f t="shared" si="5"/>
        <v>0</v>
      </c>
      <c r="H44" s="6">
        <f t="shared" si="5"/>
        <v>0</v>
      </c>
      <c r="I44" s="24">
        <f t="shared" si="7"/>
        <v>0</v>
      </c>
      <c r="K44" s="181">
        <f t="shared" si="6"/>
        <v>460.75</v>
      </c>
      <c r="L44" s="182">
        <f t="shared" si="6"/>
        <v>2235.7044444444446</v>
      </c>
      <c r="N44" s="152">
        <f t="shared" si="8"/>
        <v>555.5555555555555</v>
      </c>
      <c r="P44" s="139">
        <f t="shared" si="9"/>
        <v>0</v>
      </c>
      <c r="Q44" s="30"/>
      <c r="R44" s="124">
        <f t="shared" si="10"/>
        <v>0</v>
      </c>
      <c r="T44" s="167">
        <f t="shared" si="11"/>
        <v>0</v>
      </c>
      <c r="V44" s="397">
        <f t="shared" si="13"/>
        <v>4850.305555555556</v>
      </c>
      <c r="X44" s="93" t="s">
        <v>40</v>
      </c>
      <c r="Y44" s="94">
        <f>SUM(R41:R49)</f>
        <v>0</v>
      </c>
      <c r="Z44" s="95">
        <f>IF(Y44=0,0,Y44/Y49)</f>
        <v>0</v>
      </c>
      <c r="AA44" s="207">
        <f>Z44</f>
        <v>0</v>
      </c>
    </row>
    <row r="45" spans="1:27" ht="15">
      <c r="A45" s="334"/>
      <c r="B45" s="14">
        <v>1</v>
      </c>
      <c r="C45" s="4">
        <v>15</v>
      </c>
      <c r="D45" s="11" t="s">
        <v>10</v>
      </c>
      <c r="E45" s="8">
        <f t="shared" si="5"/>
        <v>3834</v>
      </c>
      <c r="F45" s="10">
        <f t="shared" si="5"/>
        <v>5112</v>
      </c>
      <c r="G45" s="8">
        <f t="shared" si="5"/>
        <v>0</v>
      </c>
      <c r="H45" s="6">
        <f t="shared" si="5"/>
        <v>0</v>
      </c>
      <c r="I45" s="24">
        <f t="shared" si="7"/>
        <v>0</v>
      </c>
      <c r="K45" s="181">
        <f t="shared" si="6"/>
        <v>460.75</v>
      </c>
      <c r="L45" s="182">
        <f t="shared" si="6"/>
        <v>2235.7044444444446</v>
      </c>
      <c r="N45" s="152">
        <f t="shared" si="8"/>
        <v>555.5555555555555</v>
      </c>
      <c r="P45" s="139">
        <f t="shared" si="9"/>
        <v>0</v>
      </c>
      <c r="Q45" s="30"/>
      <c r="R45" s="124">
        <f t="shared" si="10"/>
        <v>0</v>
      </c>
      <c r="T45" s="167">
        <f t="shared" si="11"/>
        <v>0</v>
      </c>
      <c r="V45" s="397">
        <f t="shared" si="13"/>
        <v>4850.305555555556</v>
      </c>
      <c r="X45" s="96" t="s">
        <v>39</v>
      </c>
      <c r="Y45" s="97">
        <f>SUM(P41:P49)</f>
        <v>0</v>
      </c>
      <c r="Z45" s="98">
        <f>IF(Y45=0,0,Y45/Y49)</f>
        <v>0</v>
      </c>
      <c r="AA45" s="208">
        <f>Z45</f>
        <v>0</v>
      </c>
    </row>
    <row r="46" spans="1:27" ht="15">
      <c r="A46" s="334"/>
      <c r="B46" s="14">
        <v>16</v>
      </c>
      <c r="C46" s="4">
        <v>31</v>
      </c>
      <c r="D46" s="11" t="s">
        <v>10</v>
      </c>
      <c r="E46" s="8">
        <f t="shared" si="5"/>
        <v>3834</v>
      </c>
      <c r="F46" s="10">
        <f t="shared" si="5"/>
        <v>5112</v>
      </c>
      <c r="G46" s="8">
        <f t="shared" si="5"/>
        <v>0</v>
      </c>
      <c r="H46" s="6">
        <f t="shared" si="5"/>
        <v>0</v>
      </c>
      <c r="I46" s="24">
        <f t="shared" si="7"/>
        <v>0</v>
      </c>
      <c r="K46" s="181">
        <f t="shared" si="6"/>
        <v>460.75</v>
      </c>
      <c r="L46" s="182">
        <f t="shared" si="6"/>
        <v>2235.7044444444446</v>
      </c>
      <c r="N46" s="152">
        <f t="shared" si="8"/>
        <v>555.5555555555555</v>
      </c>
      <c r="P46" s="139">
        <f t="shared" si="9"/>
        <v>0</v>
      </c>
      <c r="Q46" s="30"/>
      <c r="R46" s="124">
        <f t="shared" si="10"/>
        <v>0</v>
      </c>
      <c r="T46" s="167">
        <f t="shared" si="11"/>
        <v>0</v>
      </c>
      <c r="V46" s="397">
        <f t="shared" si="13"/>
        <v>4850.305555555556</v>
      </c>
      <c r="X46" s="108" t="s">
        <v>41</v>
      </c>
      <c r="Y46" s="105">
        <f>SUM(N41:N49)</f>
        <v>5000</v>
      </c>
      <c r="Z46" s="109">
        <f>IF(Y46=0,0,Y46/Y49)</f>
        <v>0.09065402345219586</v>
      </c>
      <c r="AA46" s="300">
        <f>Z46</f>
        <v>0.09065402345219586</v>
      </c>
    </row>
    <row r="47" spans="1:27" ht="15">
      <c r="A47" s="334"/>
      <c r="B47" s="14">
        <v>1</v>
      </c>
      <c r="C47" s="4">
        <v>15</v>
      </c>
      <c r="D47" s="11" t="s">
        <v>11</v>
      </c>
      <c r="E47" s="8">
        <f aca="true" t="shared" si="14" ref="E47:H52">E46</f>
        <v>3834</v>
      </c>
      <c r="F47" s="10">
        <f t="shared" si="14"/>
        <v>5112</v>
      </c>
      <c r="G47" s="8">
        <f t="shared" si="14"/>
        <v>0</v>
      </c>
      <c r="H47" s="6">
        <f t="shared" si="14"/>
        <v>0</v>
      </c>
      <c r="I47" s="24">
        <f t="shared" si="7"/>
        <v>0</v>
      </c>
      <c r="K47" s="181">
        <f aca="true" t="shared" si="15" ref="K47:L52">K46</f>
        <v>460.75</v>
      </c>
      <c r="L47" s="182">
        <f t="shared" si="15"/>
        <v>2235.7044444444446</v>
      </c>
      <c r="N47" s="152">
        <f t="shared" si="8"/>
        <v>555.5555555555555</v>
      </c>
      <c r="P47" s="139">
        <f t="shared" si="9"/>
        <v>0</v>
      </c>
      <c r="Q47" s="30"/>
      <c r="R47" s="124">
        <f t="shared" si="10"/>
        <v>0</v>
      </c>
      <c r="T47" s="167">
        <f t="shared" si="11"/>
        <v>0</v>
      </c>
      <c r="V47" s="397">
        <f t="shared" si="13"/>
        <v>4850.305555555556</v>
      </c>
      <c r="X47" s="108" t="s">
        <v>79</v>
      </c>
      <c r="Y47" s="105">
        <f>SUM(K41:K49)</f>
        <v>4146.75</v>
      </c>
      <c r="Z47" s="106">
        <f>IF(Y47=0,0,Y47/Y49)</f>
        <v>0.07518391435007864</v>
      </c>
      <c r="AA47" s="372">
        <f>Z48+Z47</f>
        <v>0.43999999999999995</v>
      </c>
    </row>
    <row r="48" spans="1:27" ht="15">
      <c r="A48" s="334"/>
      <c r="B48" s="14">
        <v>16</v>
      </c>
      <c r="C48" s="4">
        <v>30</v>
      </c>
      <c r="D48" s="11" t="s">
        <v>11</v>
      </c>
      <c r="E48" s="8">
        <f t="shared" si="14"/>
        <v>3834</v>
      </c>
      <c r="F48" s="10">
        <f t="shared" si="14"/>
        <v>5112</v>
      </c>
      <c r="G48" s="8">
        <f t="shared" si="14"/>
        <v>0</v>
      </c>
      <c r="H48" s="6">
        <f t="shared" si="14"/>
        <v>0</v>
      </c>
      <c r="I48" s="24">
        <f t="shared" si="7"/>
        <v>0</v>
      </c>
      <c r="K48" s="181">
        <f t="shared" si="15"/>
        <v>460.75</v>
      </c>
      <c r="L48" s="182">
        <f t="shared" si="15"/>
        <v>2235.7044444444446</v>
      </c>
      <c r="N48" s="152">
        <f t="shared" si="8"/>
        <v>555.5555555555555</v>
      </c>
      <c r="P48" s="139">
        <f t="shared" si="9"/>
        <v>0</v>
      </c>
      <c r="Q48" s="30"/>
      <c r="R48" s="124">
        <f t="shared" si="10"/>
        <v>0</v>
      </c>
      <c r="T48" s="167">
        <f t="shared" si="11"/>
        <v>0</v>
      </c>
      <c r="V48" s="397">
        <f t="shared" si="13"/>
        <v>4850.305555555556</v>
      </c>
      <c r="X48" s="199" t="s">
        <v>78</v>
      </c>
      <c r="Y48" s="105">
        <f>SUM(L41:L49)</f>
        <v>20121.339999999997</v>
      </c>
      <c r="Z48" s="107">
        <f>IF(Y48=0,0,Y48/Y49)</f>
        <v>0.3648160856499213</v>
      </c>
      <c r="AA48" s="372"/>
    </row>
    <row r="49" spans="1:27" ht="15.75" thickBot="1">
      <c r="A49" s="335"/>
      <c r="B49" s="25">
        <v>1</v>
      </c>
      <c r="C49" s="26">
        <v>15</v>
      </c>
      <c r="D49" s="13" t="s">
        <v>12</v>
      </c>
      <c r="E49" s="51">
        <f t="shared" si="14"/>
        <v>3834</v>
      </c>
      <c r="F49" s="52">
        <f t="shared" si="14"/>
        <v>5112</v>
      </c>
      <c r="G49" s="51">
        <f t="shared" si="14"/>
        <v>0</v>
      </c>
      <c r="H49" s="53">
        <f t="shared" si="14"/>
        <v>0</v>
      </c>
      <c r="I49" s="54">
        <f t="shared" si="7"/>
        <v>0</v>
      </c>
      <c r="K49" s="191">
        <f t="shared" si="15"/>
        <v>460.75</v>
      </c>
      <c r="L49" s="192">
        <f t="shared" si="15"/>
        <v>2235.7044444444446</v>
      </c>
      <c r="N49" s="153">
        <f t="shared" si="8"/>
        <v>555.5555555555555</v>
      </c>
      <c r="P49" s="140">
        <f t="shared" si="9"/>
        <v>0</v>
      </c>
      <c r="Q49" s="30"/>
      <c r="R49" s="125">
        <f t="shared" si="10"/>
        <v>0</v>
      </c>
      <c r="T49" s="168">
        <f t="shared" si="11"/>
        <v>0</v>
      </c>
      <c r="V49" s="398">
        <f t="shared" si="13"/>
        <v>4850.305555555556</v>
      </c>
      <c r="X49" s="112" t="s">
        <v>38</v>
      </c>
      <c r="Y49" s="209">
        <f>SUM(Y43:Y48)</f>
        <v>55154.75</v>
      </c>
      <c r="Z49" s="210">
        <f>SUM(Z43:Z48)</f>
        <v>1</v>
      </c>
      <c r="AA49" s="211">
        <f>SUM(AA43:AA48)</f>
        <v>1</v>
      </c>
    </row>
    <row r="50" spans="1:27" ht="15">
      <c r="A50" s="34"/>
      <c r="B50" s="44">
        <v>16</v>
      </c>
      <c r="C50" s="45">
        <v>31</v>
      </c>
      <c r="D50" s="46" t="s">
        <v>12</v>
      </c>
      <c r="E50" s="47">
        <f t="shared" si="14"/>
        <v>3834</v>
      </c>
      <c r="F50" s="57"/>
      <c r="G50" s="58"/>
      <c r="H50" s="59"/>
      <c r="I50" s="57"/>
      <c r="K50" s="187">
        <f>K31</f>
        <v>460.75</v>
      </c>
      <c r="L50" s="188"/>
      <c r="N50" s="155"/>
      <c r="P50" s="142"/>
      <c r="Q50" s="30"/>
      <c r="R50" s="127"/>
      <c r="T50" s="170"/>
      <c r="V50" s="394">
        <f aca="true" t="shared" si="16" ref="V50:V52">T50+K50+E50</f>
        <v>4294.75</v>
      </c>
      <c r="X50" s="237" t="s">
        <v>49</v>
      </c>
      <c r="Y50" s="177">
        <f>SUM(T41:T49)</f>
        <v>0</v>
      </c>
      <c r="Z50" s="89"/>
      <c r="AA50" s="403" t="s">
        <v>51</v>
      </c>
    </row>
    <row r="51" spans="1:27" ht="15.75" thickBot="1">
      <c r="A51" s="35" t="s">
        <v>33</v>
      </c>
      <c r="B51" s="14">
        <v>1</v>
      </c>
      <c r="C51" s="4">
        <v>15</v>
      </c>
      <c r="D51" s="11" t="s">
        <v>13</v>
      </c>
      <c r="E51" s="8">
        <f t="shared" si="14"/>
        <v>3834</v>
      </c>
      <c r="F51" s="9"/>
      <c r="G51" s="23"/>
      <c r="H51" s="7"/>
      <c r="I51" s="9"/>
      <c r="K51" s="179">
        <f t="shared" si="15"/>
        <v>460.75</v>
      </c>
      <c r="L51" s="180"/>
      <c r="N51" s="149"/>
      <c r="P51" s="136"/>
      <c r="Q51" s="30"/>
      <c r="R51" s="121"/>
      <c r="T51" s="164"/>
      <c r="V51" s="395">
        <f t="shared" si="16"/>
        <v>4294.75</v>
      </c>
      <c r="X51" s="113" t="s">
        <v>37</v>
      </c>
      <c r="Y51" s="90">
        <f>Y50+Y49</f>
        <v>55154.75</v>
      </c>
      <c r="Z51" s="91"/>
      <c r="AA51" s="404" t="s">
        <v>157</v>
      </c>
    </row>
    <row r="52" spans="1:27" ht="15.75" thickBot="1">
      <c r="A52" s="36"/>
      <c r="B52" s="25">
        <v>16</v>
      </c>
      <c r="C52" s="26">
        <v>30</v>
      </c>
      <c r="D52" s="13" t="s">
        <v>13</v>
      </c>
      <c r="E52" s="51">
        <f t="shared" si="14"/>
        <v>3834</v>
      </c>
      <c r="F52" s="60"/>
      <c r="G52" s="61"/>
      <c r="H52" s="62"/>
      <c r="I52" s="60"/>
      <c r="K52" s="384">
        <f t="shared" si="15"/>
        <v>460.75</v>
      </c>
      <c r="L52" s="385"/>
      <c r="N52" s="156"/>
      <c r="P52" s="143"/>
      <c r="Q52" s="30"/>
      <c r="R52" s="128"/>
      <c r="T52" s="171"/>
      <c r="V52" s="399">
        <f t="shared" si="16"/>
        <v>4294.75</v>
      </c>
      <c r="X52" s="405" t="s">
        <v>105</v>
      </c>
      <c r="Y52" s="31"/>
      <c r="Z52" s="31"/>
      <c r="AA52" s="89"/>
    </row>
    <row r="53" spans="1:27" ht="15">
      <c r="A53" s="66"/>
      <c r="B53" s="63"/>
      <c r="C53" s="56"/>
      <c r="D53" s="18"/>
      <c r="E53" s="55"/>
      <c r="F53" s="18"/>
      <c r="G53" s="55"/>
      <c r="H53" s="56"/>
      <c r="I53" s="18"/>
      <c r="K53" s="382"/>
      <c r="L53" s="383"/>
      <c r="N53" s="157"/>
      <c r="P53" s="144"/>
      <c r="Q53" s="30"/>
      <c r="R53" s="129"/>
      <c r="T53" s="172"/>
      <c r="V53" s="400"/>
      <c r="X53" s="405"/>
      <c r="Y53" s="31"/>
      <c r="Z53" s="31"/>
      <c r="AA53" s="89"/>
    </row>
    <row r="54" spans="1:27" ht="15">
      <c r="A54" s="67" t="s">
        <v>17</v>
      </c>
      <c r="B54" s="64"/>
      <c r="C54" s="5"/>
      <c r="D54" s="11" t="s">
        <v>17</v>
      </c>
      <c r="E54" s="8">
        <f>SUM(E29:E52)</f>
        <v>92016</v>
      </c>
      <c r="F54" s="10">
        <f aca="true" t="shared" si="17" ref="F54:I54">SUM(F29:F52)</f>
        <v>92016</v>
      </c>
      <c r="G54" s="8">
        <f t="shared" si="17"/>
        <v>0</v>
      </c>
      <c r="H54" s="6">
        <f t="shared" si="17"/>
        <v>0</v>
      </c>
      <c r="I54" s="10">
        <f t="shared" si="17"/>
        <v>0</v>
      </c>
      <c r="K54" s="183">
        <f>SUM(K29:K52)</f>
        <v>11058</v>
      </c>
      <c r="L54" s="184">
        <f>SUM(L29:L52)</f>
        <v>40242.68</v>
      </c>
      <c r="N54" s="158">
        <f>SUM(N29:N52)</f>
        <v>9999.999999999998</v>
      </c>
      <c r="P54" s="145">
        <f>SUM(P29:P52)</f>
        <v>0</v>
      </c>
      <c r="Q54" s="32"/>
      <c r="R54" s="130">
        <f>SUM(R29:R52)</f>
        <v>0</v>
      </c>
      <c r="T54" s="173">
        <f>SUM(T29:T52)</f>
        <v>0</v>
      </c>
      <c r="V54" s="397">
        <f>SUM(V29:V52)</f>
        <v>113074.00000000004</v>
      </c>
      <c r="X54" s="410"/>
      <c r="Y54" s="31"/>
      <c r="Z54" s="31"/>
      <c r="AA54" s="89"/>
    </row>
    <row r="55" spans="1:27" ht="15.75" thickBot="1">
      <c r="A55" s="72"/>
      <c r="B55" s="65"/>
      <c r="C55" s="15"/>
      <c r="D55" s="13"/>
      <c r="E55" s="12"/>
      <c r="F55" s="13"/>
      <c r="G55" s="12" t="s">
        <v>22</v>
      </c>
      <c r="H55" s="15"/>
      <c r="I55" s="13"/>
      <c r="K55" s="185"/>
      <c r="L55" s="186"/>
      <c r="M55" s="76"/>
      <c r="N55" s="159"/>
      <c r="P55" s="146"/>
      <c r="Q55" s="33"/>
      <c r="R55" s="131"/>
      <c r="S55" s="76"/>
      <c r="T55" s="174"/>
      <c r="V55" s="401"/>
      <c r="X55" s="406"/>
      <c r="Y55" s="407"/>
      <c r="Z55" s="407"/>
      <c r="AA55" s="91"/>
    </row>
    <row r="56" spans="1:27" ht="15">
      <c r="A56" s="68">
        <f>F56+K56+N56+T56</f>
        <v>55154.75</v>
      </c>
      <c r="D56" s="2" t="s">
        <v>30</v>
      </c>
      <c r="F56" s="3">
        <f>SUM(F32:F40)</f>
        <v>46008</v>
      </c>
      <c r="G56" s="3">
        <f aca="true" t="shared" si="18" ref="G56:H56">SUM(G32:G40)</f>
        <v>0</v>
      </c>
      <c r="H56" s="3">
        <f t="shared" si="18"/>
        <v>0</v>
      </c>
      <c r="K56" s="160">
        <f>SUM(K32:K40)</f>
        <v>4146.75</v>
      </c>
      <c r="L56" s="160">
        <f>SUM(L32:L40)</f>
        <v>20121.339999999997</v>
      </c>
      <c r="N56" s="160">
        <f>SUM(N32:N40)</f>
        <v>5000</v>
      </c>
      <c r="P56" s="99">
        <f>SUM(P32:P40)</f>
        <v>0</v>
      </c>
      <c r="R56" s="132">
        <f>SUM(R32:R40)</f>
        <v>0</v>
      </c>
      <c r="T56" s="175">
        <f>SUM(T32:T40)</f>
        <v>0</v>
      </c>
      <c r="V56" s="79">
        <f>SUM(V32:V40)</f>
        <v>43652.75</v>
      </c>
      <c r="X56" s="414" t="s">
        <v>52</v>
      </c>
      <c r="Y56" s="415">
        <f>SUM(K29:K31,K50:K52)</f>
        <v>2764.5</v>
      </c>
      <c r="Z56" s="416">
        <f>IF(Y56=0,0,Y56/(Y57+Y56))</f>
        <v>0.07518391435007864</v>
      </c>
      <c r="AA56" s="411" t="s">
        <v>33</v>
      </c>
    </row>
    <row r="57" spans="1:27" ht="15">
      <c r="A57" s="70">
        <f>F57+K57+N57+T57</f>
        <v>55154.75</v>
      </c>
      <c r="D57" s="2" t="s">
        <v>31</v>
      </c>
      <c r="F57" s="3">
        <f>SUM(F41:F49)</f>
        <v>46008</v>
      </c>
      <c r="G57" s="3">
        <f aca="true" t="shared" si="19" ref="G57:H57">SUM(G41:G49)</f>
        <v>0</v>
      </c>
      <c r="H57" s="3">
        <f t="shared" si="19"/>
        <v>0</v>
      </c>
      <c r="K57" s="160">
        <f>SUM(K41:K49)</f>
        <v>4146.75</v>
      </c>
      <c r="L57" s="160">
        <f>SUM(L41:L49)</f>
        <v>20121.339999999997</v>
      </c>
      <c r="N57" s="160">
        <f>SUM(N41:N49)</f>
        <v>5000</v>
      </c>
      <c r="P57" s="99">
        <f>SUM(P41:P49)</f>
        <v>0</v>
      </c>
      <c r="R57" s="132">
        <f>SUM(R41:R49)</f>
        <v>0</v>
      </c>
      <c r="T57" s="175">
        <f>SUM(T41:T49)</f>
        <v>0</v>
      </c>
      <c r="V57" s="79">
        <f>SUM(V41:V49)</f>
        <v>43652.75</v>
      </c>
      <c r="X57" s="417" t="s">
        <v>154</v>
      </c>
      <c r="Y57" s="418">
        <f>I59</f>
        <v>34005.333333333336</v>
      </c>
      <c r="Z57" s="419">
        <f>1-Z56</f>
        <v>0.9248160856499213</v>
      </c>
      <c r="AA57" s="89"/>
    </row>
    <row r="58" spans="1:27" ht="15.75" thickBot="1">
      <c r="A58" s="68">
        <f>K58</f>
        <v>2764.5</v>
      </c>
      <c r="B58" s="373" t="s">
        <v>19</v>
      </c>
      <c r="C58" s="373"/>
      <c r="D58" s="373"/>
      <c r="E58" s="373"/>
      <c r="F58" s="373"/>
      <c r="G58" s="373"/>
      <c r="H58" s="373"/>
      <c r="I58" s="212">
        <f>E11/3</f>
        <v>36769.833333333336</v>
      </c>
      <c r="K58" s="161">
        <f>SUM(K29:K31)+SUM(K50:K52)</f>
        <v>2764.5</v>
      </c>
      <c r="L58" s="161">
        <f>SUM(L29:L31)+SUM(L50:L52)</f>
        <v>0</v>
      </c>
      <c r="N58" s="161">
        <f aca="true" t="shared" si="20" ref="N58">SUM(N29:N31)+SUM(N50:N52)</f>
        <v>0</v>
      </c>
      <c r="P58" s="147">
        <f aca="true" t="shared" si="21" ref="P58">SUM(P29:P31)+SUM(P50:P52)</f>
        <v>0</v>
      </c>
      <c r="R58" s="133">
        <f aca="true" t="shared" si="22" ref="R58">SUM(R29:R31)+SUM(R50:R52)</f>
        <v>0</v>
      </c>
      <c r="T58" s="176">
        <f aca="true" t="shared" si="23" ref="T58">SUM(T29:T31)+SUM(T50:T52)</f>
        <v>0</v>
      </c>
      <c r="V58" s="402">
        <f aca="true" t="shared" si="24" ref="V58">SUM(V29:V31)+SUM(V50:V52)</f>
        <v>25768.5</v>
      </c>
      <c r="X58" s="412" t="s">
        <v>153</v>
      </c>
      <c r="Y58" s="413">
        <f>Y59+Y57</f>
        <v>147079.33333333334</v>
      </c>
      <c r="Z58" s="420"/>
      <c r="AA58" s="91"/>
    </row>
    <row r="59" spans="1:25" ht="15.75" thickBot="1">
      <c r="A59" s="69">
        <f>A57+A56+A58</f>
        <v>113074</v>
      </c>
      <c r="B59" s="71" t="s">
        <v>53</v>
      </c>
      <c r="F59" s="274"/>
      <c r="G59" s="274"/>
      <c r="H59" s="77" t="s">
        <v>100</v>
      </c>
      <c r="I59" s="212">
        <f>I58-F10</f>
        <v>34005.333333333336</v>
      </c>
      <c r="K59" s="160">
        <f>SUM(K56:K58)</f>
        <v>11058</v>
      </c>
      <c r="L59" s="160">
        <f>SUM(L56:L58)</f>
        <v>40242.67999999999</v>
      </c>
      <c r="N59" s="160">
        <f aca="true" t="shared" si="25" ref="N59">SUM(N56:N58)</f>
        <v>10000</v>
      </c>
      <c r="P59" s="99">
        <f aca="true" t="shared" si="26" ref="P59">SUM(P56:P58)</f>
        <v>0</v>
      </c>
      <c r="R59" s="132">
        <f aca="true" t="shared" si="27" ref="R59">SUM(R56:R58)</f>
        <v>0</v>
      </c>
      <c r="T59" s="175">
        <f aca="true" t="shared" si="28" ref="T59">SUM(T56:T58)</f>
        <v>0</v>
      </c>
      <c r="V59" s="79">
        <f aca="true" t="shared" si="29" ref="V59">SUM(V56:V58)</f>
        <v>113074</v>
      </c>
      <c r="X59" s="387" t="s">
        <v>106</v>
      </c>
      <c r="Y59" s="386">
        <f>Y56+Y51+Y36</f>
        <v>113074</v>
      </c>
    </row>
  </sheetData>
  <mergeCells count="40">
    <mergeCell ref="AA7:AA8"/>
    <mergeCell ref="B1:I1"/>
    <mergeCell ref="K1:V2"/>
    <mergeCell ref="Y1:AA1"/>
    <mergeCell ref="B2:I2"/>
    <mergeCell ref="Y2:AA2"/>
    <mergeCell ref="B3:I3"/>
    <mergeCell ref="B5:I5"/>
    <mergeCell ref="K5:V5"/>
    <mergeCell ref="A7:E7"/>
    <mergeCell ref="T7:V7"/>
    <mergeCell ref="X7:X8"/>
    <mergeCell ref="I11:L11"/>
    <mergeCell ref="D13:E13"/>
    <mergeCell ref="T13:V13"/>
    <mergeCell ref="K23:R23"/>
    <mergeCell ref="K24:L24"/>
    <mergeCell ref="A25:A28"/>
    <mergeCell ref="B25:D28"/>
    <mergeCell ref="E25:E28"/>
    <mergeCell ref="F25:F28"/>
    <mergeCell ref="G25:G28"/>
    <mergeCell ref="H25:H28"/>
    <mergeCell ref="I25:I28"/>
    <mergeCell ref="K25:L26"/>
    <mergeCell ref="N25:N28"/>
    <mergeCell ref="X23:AA24"/>
    <mergeCell ref="X26:AA26"/>
    <mergeCell ref="P25:P28"/>
    <mergeCell ref="R25:R28"/>
    <mergeCell ref="T25:T28"/>
    <mergeCell ref="V25:V28"/>
    <mergeCell ref="K27:K28"/>
    <mergeCell ref="L27:L28"/>
    <mergeCell ref="A32:A40"/>
    <mergeCell ref="A41:A49"/>
    <mergeCell ref="B58:H58"/>
    <mergeCell ref="AA32:AA33"/>
    <mergeCell ref="X41:AA41"/>
    <mergeCell ref="AA47:AA48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zoomScale="90" zoomScaleNormal="90" workbookViewId="0" topLeftCell="A1">
      <selection activeCell="Y1" sqref="Y1:AA1"/>
    </sheetView>
  </sheetViews>
  <sheetFormatPr defaultColWidth="9.140625" defaultRowHeight="15"/>
  <cols>
    <col min="1" max="1" width="13.140625" style="76" customWidth="1"/>
    <col min="2" max="3" width="4.7109375" style="1" customWidth="1"/>
    <col min="4" max="4" width="12.8515625" style="1" customWidth="1"/>
    <col min="5" max="5" width="12.42187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3.710937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4.57421875" style="0" customWidth="1"/>
    <col min="24" max="24" width="38.7109375" style="0" customWidth="1"/>
    <col min="25" max="25" width="14.140625" style="0" customWidth="1"/>
    <col min="26" max="26" width="13.57421875" style="0" customWidth="1"/>
    <col min="27" max="27" width="9.71093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80" t="s">
        <v>136</v>
      </c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ht="33" customHeight="1"/>
    <row r="5" spans="2:24" ht="18.75">
      <c r="B5" s="378" t="s">
        <v>127</v>
      </c>
      <c r="C5" s="378"/>
      <c r="D5" s="378"/>
      <c r="E5" s="378"/>
      <c r="F5" s="378"/>
      <c r="G5" s="378"/>
      <c r="H5" s="378"/>
      <c r="I5" s="378"/>
      <c r="K5" s="378" t="s">
        <v>135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X5" s="273" t="s">
        <v>128</v>
      </c>
    </row>
    <row r="7" spans="1:27" ht="18.7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0</v>
      </c>
      <c r="M7" s="178" t="s">
        <v>132</v>
      </c>
      <c r="T7" s="377" t="s">
        <v>74</v>
      </c>
      <c r="U7" s="377"/>
      <c r="V7" s="377"/>
      <c r="X7" s="374" t="s">
        <v>103</v>
      </c>
      <c r="Y7" s="292" t="s">
        <v>121</v>
      </c>
      <c r="Z7" s="292" t="s">
        <v>122</v>
      </c>
      <c r="AA7" s="374" t="s">
        <v>124</v>
      </c>
    </row>
    <row r="8" spans="1:27" ht="15">
      <c r="A8" s="103" t="s">
        <v>16</v>
      </c>
      <c r="B8" s="102"/>
      <c r="C8" s="102"/>
      <c r="D8" s="102"/>
      <c r="E8" s="200">
        <v>92016</v>
      </c>
      <c r="F8" s="84">
        <v>0</v>
      </c>
      <c r="G8" s="82">
        <f aca="true" t="shared" si="0" ref="G8:G9">F8+E8</f>
        <v>92016</v>
      </c>
      <c r="K8" s="236" t="s">
        <v>69</v>
      </c>
      <c r="L8" s="203">
        <v>0</v>
      </c>
      <c r="M8" s="178" t="s">
        <v>133</v>
      </c>
      <c r="U8" s="2" t="s">
        <v>61</v>
      </c>
      <c r="V8" s="228"/>
      <c r="X8" s="375"/>
      <c r="Y8" s="293" t="s">
        <v>120</v>
      </c>
      <c r="Z8" s="293" t="s">
        <v>123</v>
      </c>
      <c r="AA8" s="375"/>
    </row>
    <row r="9" spans="1:27" ht="15">
      <c r="A9" s="111" t="s">
        <v>47</v>
      </c>
      <c r="B9" s="104"/>
      <c r="C9" s="104"/>
      <c r="D9" s="104"/>
      <c r="E9" s="201">
        <v>0</v>
      </c>
      <c r="F9" s="110">
        <v>0</v>
      </c>
      <c r="G9" s="82">
        <f t="shared" si="0"/>
        <v>0</v>
      </c>
      <c r="K9" s="86" t="s">
        <v>134</v>
      </c>
      <c r="L9" s="27">
        <f>SUM(L7:L8)+G11</f>
        <v>103074</v>
      </c>
      <c r="M9" s="78"/>
      <c r="U9" s="234" t="s">
        <v>66</v>
      </c>
      <c r="V9" s="88"/>
      <c r="W9">
        <v>1</v>
      </c>
      <c r="X9" s="294"/>
      <c r="Y9" s="294"/>
      <c r="Z9" s="294"/>
      <c r="AA9" s="294"/>
    </row>
    <row r="10" spans="1:27" ht="15">
      <c r="A10" s="111" t="s">
        <v>15</v>
      </c>
      <c r="B10" s="104"/>
      <c r="C10" s="104"/>
      <c r="D10" s="104"/>
      <c r="E10" s="238">
        <f>9/12*G10</f>
        <v>8293.5</v>
      </c>
      <c r="F10" s="239">
        <f>3/12*G10</f>
        <v>2764.5</v>
      </c>
      <c r="G10" s="204">
        <v>11058</v>
      </c>
      <c r="U10" s="2" t="s">
        <v>129</v>
      </c>
      <c r="V10" s="227"/>
      <c r="W10">
        <v>2</v>
      </c>
      <c r="X10" s="294"/>
      <c r="Y10" s="294"/>
      <c r="Z10" s="294"/>
      <c r="AA10" s="294"/>
    </row>
    <row r="11" spans="1:27" ht="15">
      <c r="A11" s="80"/>
      <c r="B11" s="28"/>
      <c r="C11" s="28"/>
      <c r="D11" s="81" t="s">
        <v>26</v>
      </c>
      <c r="E11" s="100">
        <f>SUM(E8:E10)</f>
        <v>100309.5</v>
      </c>
      <c r="F11" s="85">
        <f>SUM(F8:F10)</f>
        <v>2764.5</v>
      </c>
      <c r="G11" s="83">
        <f>SUM(G8:G10)</f>
        <v>103074</v>
      </c>
      <c r="I11" s="320" t="s">
        <v>126</v>
      </c>
      <c r="J11" s="321"/>
      <c r="K11" s="321"/>
      <c r="L11" s="322"/>
      <c r="U11" s="2" t="s">
        <v>131</v>
      </c>
      <c r="V11" s="275"/>
      <c r="W11">
        <v>3</v>
      </c>
      <c r="X11" s="294"/>
      <c r="Y11" s="294"/>
      <c r="Z11" s="294"/>
      <c r="AA11" s="294"/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W12">
        <v>4</v>
      </c>
      <c r="X12" s="294"/>
      <c r="Y12" s="294"/>
      <c r="Z12" s="294"/>
      <c r="AA12" s="294"/>
    </row>
    <row r="13" spans="1:27" ht="15" customHeight="1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T13" s="377" t="s">
        <v>75</v>
      </c>
      <c r="U13" s="377"/>
      <c r="V13" s="377"/>
      <c r="W13">
        <v>5</v>
      </c>
      <c r="X13" s="294"/>
      <c r="Y13" s="294"/>
      <c r="Z13" s="294"/>
      <c r="AA13" s="294"/>
    </row>
    <row r="14" spans="1:27" ht="15">
      <c r="A14" s="248"/>
      <c r="B14" s="253"/>
      <c r="C14" s="253"/>
      <c r="D14" s="33" t="s">
        <v>58</v>
      </c>
      <c r="E14" s="33" t="s">
        <v>59</v>
      </c>
      <c r="F14" s="25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U14" s="235" t="s">
        <v>67</v>
      </c>
      <c r="V14" s="241" t="s">
        <v>65</v>
      </c>
      <c r="W14">
        <v>6</v>
      </c>
      <c r="X14" s="294"/>
      <c r="Y14" s="294"/>
      <c r="Z14" s="294"/>
      <c r="AA14" s="294"/>
    </row>
    <row r="15" spans="1:27" ht="15">
      <c r="A15" s="214" t="s">
        <v>86</v>
      </c>
      <c r="B15" s="215"/>
      <c r="C15" s="216" t="s">
        <v>81</v>
      </c>
      <c r="D15" s="217">
        <f>F15/0.22*3</f>
        <v>0</v>
      </c>
      <c r="E15" s="217">
        <f>F15/0.25*3</f>
        <v>0</v>
      </c>
      <c r="F15" s="258">
        <v>0</v>
      </c>
      <c r="G15" s="263">
        <f>F15*(E8+E9+E10)</f>
        <v>0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U15" s="231" t="s">
        <v>107</v>
      </c>
      <c r="V15" s="232" t="s">
        <v>76</v>
      </c>
      <c r="W15">
        <v>7</v>
      </c>
      <c r="X15" s="294"/>
      <c r="Y15" s="294"/>
      <c r="Z15" s="294"/>
      <c r="AA15" s="294"/>
    </row>
    <row r="16" spans="1:27" ht="15">
      <c r="A16" s="218" t="s">
        <v>87</v>
      </c>
      <c r="B16" s="219"/>
      <c r="C16" s="220" t="s">
        <v>81</v>
      </c>
      <c r="D16" s="221">
        <f>F16/0.22*3</f>
        <v>0</v>
      </c>
      <c r="E16" s="221">
        <f>F16/0.25*3</f>
        <v>0</v>
      </c>
      <c r="F16" s="259">
        <v>0</v>
      </c>
      <c r="G16" s="264">
        <f>F16*(E8+E9+E10)</f>
        <v>0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U16" s="230" t="s">
        <v>108</v>
      </c>
      <c r="V16" s="233" t="s">
        <v>64</v>
      </c>
      <c r="W16">
        <v>8</v>
      </c>
      <c r="X16" s="294"/>
      <c r="Y16" s="294"/>
      <c r="Z16" s="294"/>
      <c r="AA16" s="294"/>
    </row>
    <row r="17" spans="1:27" ht="15">
      <c r="A17" s="222" t="s">
        <v>88</v>
      </c>
      <c r="B17" s="223"/>
      <c r="C17" s="224" t="s">
        <v>81</v>
      </c>
      <c r="D17" s="205">
        <f>IF(F17=0,0,F17/0.44*6)</f>
        <v>6</v>
      </c>
      <c r="E17" s="296">
        <f>F17/0.25*3</f>
        <v>5.28</v>
      </c>
      <c r="F17" s="297">
        <v>0.44</v>
      </c>
      <c r="G17" s="298">
        <f>F17*(E8+E9)</f>
        <v>40487.04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U17" s="229" t="s">
        <v>109</v>
      </c>
      <c r="V17" s="134" t="s">
        <v>63</v>
      </c>
      <c r="W17">
        <v>9</v>
      </c>
      <c r="X17" s="294"/>
      <c r="Y17" s="294"/>
      <c r="Z17" s="294"/>
      <c r="AA17" s="294"/>
    </row>
    <row r="18" spans="1:27" ht="15" customHeight="1">
      <c r="A18" s="80"/>
      <c r="B18" s="28"/>
      <c r="C18" s="225" t="s">
        <v>83</v>
      </c>
      <c r="D18" s="226">
        <f>SUM(D15:D17)</f>
        <v>6</v>
      </c>
      <c r="E18" s="226">
        <f>SUM(E15:E17)</f>
        <v>5.28</v>
      </c>
      <c r="F18" s="295">
        <f>SUM(F15:F17)</f>
        <v>0.44</v>
      </c>
      <c r="G18" s="299">
        <f>SUM(G15:G17)</f>
        <v>40487.04</v>
      </c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  <c r="U18" s="115" t="s">
        <v>110</v>
      </c>
      <c r="V18" s="114" t="s">
        <v>62</v>
      </c>
      <c r="W18">
        <v>10</v>
      </c>
      <c r="X18" s="294"/>
      <c r="Y18" s="294"/>
      <c r="Z18" s="294"/>
      <c r="AA18" s="294"/>
    </row>
    <row r="19" spans="1:24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  <c r="U19" s="236" t="s">
        <v>152</v>
      </c>
      <c r="V19" s="162" t="s">
        <v>68</v>
      </c>
      <c r="X19" s="1" t="s">
        <v>130</v>
      </c>
    </row>
    <row r="20" spans="1:24" ht="15" customHeight="1">
      <c r="A20" s="253"/>
      <c r="B20" s="253"/>
      <c r="C20" s="256"/>
      <c r="D20" s="257"/>
      <c r="E20" s="257"/>
      <c r="F20" s="253"/>
      <c r="G20" s="31"/>
      <c r="H20" s="271"/>
      <c r="I20" s="249"/>
      <c r="J20" s="243"/>
      <c r="K20" s="249"/>
      <c r="L20" s="249"/>
      <c r="U20" s="236"/>
      <c r="V20" s="162"/>
      <c r="X20" s="1" t="s">
        <v>125</v>
      </c>
    </row>
    <row r="21" spans="1:27" ht="33" customHeight="1">
      <c r="A21" s="253"/>
      <c r="B21" s="253"/>
      <c r="C21" s="256"/>
      <c r="D21" s="257"/>
      <c r="E21" s="257"/>
      <c r="F21" s="253"/>
      <c r="G21" s="31"/>
      <c r="H21" s="271"/>
      <c r="I21" s="249"/>
      <c r="J21" s="243"/>
      <c r="K21" s="249"/>
      <c r="L21" s="249"/>
      <c r="U21" s="236"/>
      <c r="V21" s="162"/>
      <c r="Z21" s="236"/>
      <c r="AA21" s="162"/>
    </row>
    <row r="22" spans="1:12" ht="15" customHeight="1">
      <c r="A22" s="253"/>
      <c r="B22" s="253"/>
      <c r="C22" s="256"/>
      <c r="D22" s="257"/>
      <c r="E22" s="257"/>
      <c r="F22" s="253"/>
      <c r="G22" s="31"/>
      <c r="H22" s="271"/>
      <c r="I22" s="249"/>
      <c r="J22" s="243"/>
      <c r="K22" s="249"/>
      <c r="L22" s="249"/>
    </row>
    <row r="23" spans="7:27" ht="15.75" customHeight="1">
      <c r="G23"/>
      <c r="H23"/>
      <c r="I23"/>
      <c r="K23" s="314" t="s">
        <v>113</v>
      </c>
      <c r="L23" s="314"/>
      <c r="M23" s="314"/>
      <c r="N23" s="314"/>
      <c r="O23" s="314"/>
      <c r="P23" s="314"/>
      <c r="Q23" s="314"/>
      <c r="R23" s="314"/>
      <c r="T23" s="162" t="s">
        <v>92</v>
      </c>
      <c r="U23" s="1"/>
      <c r="V23" s="390" t="s">
        <v>155</v>
      </c>
      <c r="X23" s="376" t="s">
        <v>97</v>
      </c>
      <c r="Y23" s="376"/>
      <c r="Z23" s="376"/>
      <c r="AA23" s="376"/>
    </row>
    <row r="24" spans="6:27" ht="15.75" customHeight="1" thickBot="1">
      <c r="F24" s="75" t="s">
        <v>24</v>
      </c>
      <c r="G24" s="92">
        <f>SUM(F15:F16)</f>
        <v>0</v>
      </c>
      <c r="H24" s="75" t="s">
        <v>24</v>
      </c>
      <c r="K24" s="312" t="s">
        <v>93</v>
      </c>
      <c r="L24" s="312"/>
      <c r="M24" s="75"/>
      <c r="N24" s="114" t="s">
        <v>93</v>
      </c>
      <c r="O24" s="75"/>
      <c r="P24" s="134" t="s">
        <v>94</v>
      </c>
      <c r="Q24" s="75"/>
      <c r="R24" s="119" t="s">
        <v>96</v>
      </c>
      <c r="T24" s="162" t="s">
        <v>95</v>
      </c>
      <c r="X24" s="376"/>
      <c r="Y24" s="376"/>
      <c r="Z24" s="376"/>
      <c r="AA24" s="376"/>
    </row>
    <row r="25" spans="1:25" ht="15" customHeight="1" thickBot="1">
      <c r="A25" s="333" t="s">
        <v>32</v>
      </c>
      <c r="B25" s="336" t="s">
        <v>1</v>
      </c>
      <c r="C25" s="337"/>
      <c r="D25" s="338"/>
      <c r="E25" s="345" t="s">
        <v>20</v>
      </c>
      <c r="F25" s="348" t="s">
        <v>21</v>
      </c>
      <c r="G25" s="351" t="s">
        <v>34</v>
      </c>
      <c r="H25" s="354" t="s">
        <v>35</v>
      </c>
      <c r="I25" s="357" t="s">
        <v>18</v>
      </c>
      <c r="K25" s="360" t="s">
        <v>115</v>
      </c>
      <c r="L25" s="361"/>
      <c r="N25" s="364" t="s">
        <v>48</v>
      </c>
      <c r="P25" s="366" t="s">
        <v>27</v>
      </c>
      <c r="Q25" s="29"/>
      <c r="R25" s="368" t="s">
        <v>29</v>
      </c>
      <c r="T25" s="370" t="s">
        <v>23</v>
      </c>
      <c r="V25" s="391" t="s">
        <v>159</v>
      </c>
      <c r="X25" s="389" t="s">
        <v>119</v>
      </c>
      <c r="Y25" s="290">
        <f>E11</f>
        <v>100309.5</v>
      </c>
    </row>
    <row r="26" spans="1:27" ht="15.75">
      <c r="A26" s="334"/>
      <c r="B26" s="339"/>
      <c r="C26" s="340"/>
      <c r="D26" s="341"/>
      <c r="E26" s="346"/>
      <c r="F26" s="349"/>
      <c r="G26" s="352"/>
      <c r="H26" s="355"/>
      <c r="I26" s="358"/>
      <c r="K26" s="362"/>
      <c r="L26" s="363"/>
      <c r="N26" s="365"/>
      <c r="P26" s="367"/>
      <c r="Q26" s="29"/>
      <c r="R26" s="369"/>
      <c r="T26" s="371"/>
      <c r="V26" s="392"/>
      <c r="X26" s="424" t="s">
        <v>98</v>
      </c>
      <c r="Y26" s="425"/>
      <c r="Z26" s="425"/>
      <c r="AA26" s="426"/>
    </row>
    <row r="27" spans="1:27" ht="15.75" thickBot="1">
      <c r="A27" s="334"/>
      <c r="B27" s="339"/>
      <c r="C27" s="340"/>
      <c r="D27" s="341"/>
      <c r="E27" s="346"/>
      <c r="F27" s="349"/>
      <c r="G27" s="352"/>
      <c r="H27" s="355"/>
      <c r="I27" s="358"/>
      <c r="K27" s="327" t="s">
        <v>46</v>
      </c>
      <c r="L27" s="329" t="s">
        <v>80</v>
      </c>
      <c r="N27" s="365"/>
      <c r="P27" s="367"/>
      <c r="Q27" s="29"/>
      <c r="R27" s="369"/>
      <c r="T27" s="371"/>
      <c r="V27" s="392"/>
      <c r="X27" s="427" t="s">
        <v>43</v>
      </c>
      <c r="Y27" s="428" t="s">
        <v>45</v>
      </c>
      <c r="Z27" s="428" t="s">
        <v>44</v>
      </c>
      <c r="AA27" s="429" t="s">
        <v>91</v>
      </c>
    </row>
    <row r="28" spans="1:27" ht="15" customHeight="1" thickBot="1">
      <c r="A28" s="335"/>
      <c r="B28" s="342"/>
      <c r="C28" s="343"/>
      <c r="D28" s="344"/>
      <c r="E28" s="347"/>
      <c r="F28" s="350"/>
      <c r="G28" s="353"/>
      <c r="H28" s="356"/>
      <c r="I28" s="359"/>
      <c r="K28" s="328"/>
      <c r="L28" s="330"/>
      <c r="N28" s="365"/>
      <c r="P28" s="367"/>
      <c r="Q28" s="29"/>
      <c r="R28" s="369"/>
      <c r="T28" s="371"/>
      <c r="V28" s="393"/>
      <c r="X28" s="116" t="s">
        <v>42</v>
      </c>
      <c r="Y28" s="117">
        <f>SUM(F32:F40)-Y30-Y29-Y33</f>
        <v>28086.659999999996</v>
      </c>
      <c r="Z28" s="118">
        <f>IF(Y28=0,0,(Y28)/Y34)</f>
        <v>0.5599999999999999</v>
      </c>
      <c r="AA28" s="206">
        <f>Z28</f>
        <v>0.5599999999999999</v>
      </c>
    </row>
    <row r="29" spans="1:27" ht="15">
      <c r="A29" s="34"/>
      <c r="B29" s="16">
        <v>1</v>
      </c>
      <c r="C29" s="17">
        <v>15</v>
      </c>
      <c r="D29" s="18" t="s">
        <v>2</v>
      </c>
      <c r="E29" s="19">
        <f>E8/24</f>
        <v>3834</v>
      </c>
      <c r="F29" s="20"/>
      <c r="G29" s="22"/>
      <c r="H29" s="21"/>
      <c r="I29" s="20"/>
      <c r="K29" s="189">
        <f>F10/6</f>
        <v>460.75</v>
      </c>
      <c r="L29" s="190"/>
      <c r="N29" s="148"/>
      <c r="P29" s="135"/>
      <c r="R29" s="120"/>
      <c r="T29" s="163"/>
      <c r="V29" s="394">
        <f aca="true" t="shared" si="4" ref="V29:V31">T29+K29+E29</f>
        <v>4294.75</v>
      </c>
      <c r="X29" s="93" t="s">
        <v>40</v>
      </c>
      <c r="Y29" s="94">
        <f>SUM(R32:R40)</f>
        <v>0</v>
      </c>
      <c r="Z29" s="95">
        <f>IF(Y29=0,0,Y29/Y34)</f>
        <v>0</v>
      </c>
      <c r="AA29" s="207">
        <f>Z29</f>
        <v>0</v>
      </c>
    </row>
    <row r="30" spans="1:27" ht="15">
      <c r="A30" s="35" t="s">
        <v>33</v>
      </c>
      <c r="B30" s="14">
        <v>16</v>
      </c>
      <c r="C30" s="4">
        <v>31</v>
      </c>
      <c r="D30" s="11" t="s">
        <v>2</v>
      </c>
      <c r="E30" s="8">
        <f>E29</f>
        <v>3834</v>
      </c>
      <c r="F30" s="9"/>
      <c r="G30" s="23"/>
      <c r="H30" s="7"/>
      <c r="I30" s="9"/>
      <c r="K30" s="179">
        <f>K29</f>
        <v>460.75</v>
      </c>
      <c r="L30" s="180"/>
      <c r="N30" s="149"/>
      <c r="P30" s="136"/>
      <c r="R30" s="121"/>
      <c r="T30" s="164"/>
      <c r="V30" s="395">
        <f t="shared" si="4"/>
        <v>4294.75</v>
      </c>
      <c r="X30" s="96" t="s">
        <v>39</v>
      </c>
      <c r="Y30" s="97">
        <f>SUM(P32:P40)</f>
        <v>0</v>
      </c>
      <c r="Z30" s="98">
        <f>IF(Y30=0,0,Y30/Y34)</f>
        <v>0</v>
      </c>
      <c r="AA30" s="208">
        <f>Z30</f>
        <v>0</v>
      </c>
    </row>
    <row r="31" spans="1:27" ht="15.75" thickBot="1">
      <c r="A31" s="36"/>
      <c r="B31" s="37">
        <v>1</v>
      </c>
      <c r="C31" s="38">
        <v>15</v>
      </c>
      <c r="D31" s="39" t="s">
        <v>3</v>
      </c>
      <c r="E31" s="40">
        <f aca="true" t="shared" si="5" ref="E31:H46">E30</f>
        <v>3834</v>
      </c>
      <c r="F31" s="41"/>
      <c r="G31" s="42"/>
      <c r="H31" s="43"/>
      <c r="I31" s="41"/>
      <c r="K31" s="193">
        <f aca="true" t="shared" si="6" ref="K31:L46">K30</f>
        <v>460.75</v>
      </c>
      <c r="L31" s="194"/>
      <c r="N31" s="150"/>
      <c r="P31" s="137"/>
      <c r="R31" s="122"/>
      <c r="T31" s="165"/>
      <c r="V31" s="395">
        <f t="shared" si="4"/>
        <v>4294.75</v>
      </c>
      <c r="X31" s="108" t="s">
        <v>41</v>
      </c>
      <c r="Y31" s="105">
        <f>SUM(N32:N40)</f>
        <v>0</v>
      </c>
      <c r="Z31" s="109">
        <f>IF(Y31=0,0,Y31/Y34)</f>
        <v>0</v>
      </c>
      <c r="AA31" s="300">
        <f>Z31</f>
        <v>0</v>
      </c>
    </row>
    <row r="32" spans="1:27" ht="15">
      <c r="A32" s="333" t="s">
        <v>30</v>
      </c>
      <c r="B32" s="44">
        <v>16</v>
      </c>
      <c r="C32" s="45">
        <v>31</v>
      </c>
      <c r="D32" s="46" t="s">
        <v>3</v>
      </c>
      <c r="E32" s="47">
        <f t="shared" si="5"/>
        <v>3834</v>
      </c>
      <c r="F32" s="48">
        <f>E8/18</f>
        <v>5112</v>
      </c>
      <c r="G32" s="47">
        <f>SUM(G15:G16)/24</f>
        <v>0</v>
      </c>
      <c r="H32" s="49">
        <f>SUM(G15:G16)/18</f>
        <v>0</v>
      </c>
      <c r="I32" s="50">
        <f>H32-G32</f>
        <v>0</v>
      </c>
      <c r="K32" s="197">
        <f>E10/18</f>
        <v>460.75</v>
      </c>
      <c r="L32" s="198">
        <f>(G17/18)-K32*(1-F17)</f>
        <v>1991.2600000000002</v>
      </c>
      <c r="N32" s="151">
        <f>E9/18</f>
        <v>0</v>
      </c>
      <c r="P32" s="138">
        <f>G16/18</f>
        <v>0</v>
      </c>
      <c r="R32" s="123">
        <f>G15/18</f>
        <v>0</v>
      </c>
      <c r="T32" s="166">
        <f>L7/9</f>
        <v>0</v>
      </c>
      <c r="V32" s="396">
        <f>T32+K32+E32+N32</f>
        <v>4294.75</v>
      </c>
      <c r="X32" s="108" t="s">
        <v>79</v>
      </c>
      <c r="Y32" s="105">
        <f>SUM(K32:K40)</f>
        <v>4146.75</v>
      </c>
      <c r="Z32" s="106">
        <f>IF(Y32=0,0,Y32/Y34)</f>
        <v>0.08267910816024404</v>
      </c>
      <c r="AA32" s="372">
        <f>Z33+Z32</f>
        <v>0.44000000000000006</v>
      </c>
    </row>
    <row r="33" spans="1:27" ht="15">
      <c r="A33" s="334"/>
      <c r="B33" s="14">
        <v>1</v>
      </c>
      <c r="C33" s="4">
        <v>15</v>
      </c>
      <c r="D33" s="11" t="s">
        <v>4</v>
      </c>
      <c r="E33" s="8">
        <f t="shared" si="5"/>
        <v>3834</v>
      </c>
      <c r="F33" s="10">
        <f>F32</f>
        <v>5112</v>
      </c>
      <c r="G33" s="8">
        <f>G32</f>
        <v>0</v>
      </c>
      <c r="H33" s="6">
        <f>H32</f>
        <v>0</v>
      </c>
      <c r="I33" s="24">
        <f aca="true" t="shared" si="7" ref="I33:I49">H33-G33</f>
        <v>0</v>
      </c>
      <c r="K33" s="181">
        <f t="shared" si="6"/>
        <v>460.75</v>
      </c>
      <c r="L33" s="182">
        <f>L32</f>
        <v>1991.2600000000002</v>
      </c>
      <c r="N33" s="152">
        <f aca="true" t="shared" si="8" ref="N33:N49">N32</f>
        <v>0</v>
      </c>
      <c r="P33" s="139">
        <f aca="true" t="shared" si="9" ref="P33:P49">P32</f>
        <v>0</v>
      </c>
      <c r="R33" s="124">
        <f aca="true" t="shared" si="10" ref="R33:R49">R32</f>
        <v>0</v>
      </c>
      <c r="T33" s="167">
        <f aca="true" t="shared" si="11" ref="T33:T49">T32</f>
        <v>0</v>
      </c>
      <c r="V33" s="397">
        <f aca="true" t="shared" si="12" ref="V33:V40">V32</f>
        <v>4294.75</v>
      </c>
      <c r="X33" s="199" t="s">
        <v>78</v>
      </c>
      <c r="Y33" s="105">
        <f>SUM(L32:L40)</f>
        <v>17921.340000000004</v>
      </c>
      <c r="Z33" s="107">
        <f>IF(Y33=0,0,Y33/Y34)</f>
        <v>0.357320891839756</v>
      </c>
      <c r="AA33" s="372"/>
    </row>
    <row r="34" spans="1:27" ht="15.75" thickBot="1">
      <c r="A34" s="334"/>
      <c r="B34" s="14">
        <v>16</v>
      </c>
      <c r="C34" s="4">
        <v>30</v>
      </c>
      <c r="D34" s="11" t="s">
        <v>4</v>
      </c>
      <c r="E34" s="8">
        <f t="shared" si="5"/>
        <v>3834</v>
      </c>
      <c r="F34" s="10">
        <f t="shared" si="5"/>
        <v>5112</v>
      </c>
      <c r="G34" s="8">
        <f t="shared" si="5"/>
        <v>0</v>
      </c>
      <c r="H34" s="6">
        <f t="shared" si="5"/>
        <v>0</v>
      </c>
      <c r="I34" s="24">
        <f t="shared" si="7"/>
        <v>0</v>
      </c>
      <c r="K34" s="181">
        <f t="shared" si="6"/>
        <v>460.75</v>
      </c>
      <c r="L34" s="182">
        <f t="shared" si="6"/>
        <v>1991.2600000000002</v>
      </c>
      <c r="N34" s="152">
        <f t="shared" si="8"/>
        <v>0</v>
      </c>
      <c r="P34" s="139">
        <f t="shared" si="9"/>
        <v>0</v>
      </c>
      <c r="R34" s="124">
        <f t="shared" si="10"/>
        <v>0</v>
      </c>
      <c r="T34" s="167">
        <f t="shared" si="11"/>
        <v>0</v>
      </c>
      <c r="V34" s="397">
        <f t="shared" si="12"/>
        <v>4294.75</v>
      </c>
      <c r="X34" s="112" t="s">
        <v>38</v>
      </c>
      <c r="Y34" s="209">
        <f>SUM(Y28:Y33)</f>
        <v>50154.75</v>
      </c>
      <c r="Z34" s="210">
        <f>SUM(Z28:Z33)</f>
        <v>1</v>
      </c>
      <c r="AA34" s="211">
        <f>SUM(AA28:AA33)</f>
        <v>1</v>
      </c>
    </row>
    <row r="35" spans="1:27" ht="15">
      <c r="A35" s="334"/>
      <c r="B35" s="14">
        <v>1</v>
      </c>
      <c r="C35" s="4">
        <v>15</v>
      </c>
      <c r="D35" s="11" t="s">
        <v>5</v>
      </c>
      <c r="E35" s="8">
        <f t="shared" si="5"/>
        <v>3834</v>
      </c>
      <c r="F35" s="10">
        <f t="shared" si="5"/>
        <v>5112</v>
      </c>
      <c r="G35" s="8">
        <f t="shared" si="5"/>
        <v>0</v>
      </c>
      <c r="H35" s="6">
        <f t="shared" si="5"/>
        <v>0</v>
      </c>
      <c r="I35" s="24">
        <f t="shared" si="7"/>
        <v>0</v>
      </c>
      <c r="K35" s="181">
        <f t="shared" si="6"/>
        <v>460.75</v>
      </c>
      <c r="L35" s="182">
        <f t="shared" si="6"/>
        <v>1991.2600000000002</v>
      </c>
      <c r="N35" s="152">
        <f t="shared" si="8"/>
        <v>0</v>
      </c>
      <c r="P35" s="139">
        <f t="shared" si="9"/>
        <v>0</v>
      </c>
      <c r="R35" s="124">
        <f t="shared" si="10"/>
        <v>0</v>
      </c>
      <c r="T35" s="167">
        <f t="shared" si="11"/>
        <v>0</v>
      </c>
      <c r="V35" s="397">
        <f t="shared" si="12"/>
        <v>4294.75</v>
      </c>
      <c r="X35" s="237" t="s">
        <v>49</v>
      </c>
      <c r="Y35" s="177">
        <f>SUM(T32:T40)</f>
        <v>0</v>
      </c>
      <c r="Z35" s="89"/>
      <c r="AA35" s="403" t="s">
        <v>50</v>
      </c>
    </row>
    <row r="36" spans="1:27" ht="15.75" thickBot="1">
      <c r="A36" s="334"/>
      <c r="B36" s="14">
        <v>16</v>
      </c>
      <c r="C36" s="4">
        <v>31</v>
      </c>
      <c r="D36" s="11" t="s">
        <v>5</v>
      </c>
      <c r="E36" s="8">
        <f t="shared" si="5"/>
        <v>3834</v>
      </c>
      <c r="F36" s="10">
        <f t="shared" si="5"/>
        <v>5112</v>
      </c>
      <c r="G36" s="8">
        <f t="shared" si="5"/>
        <v>0</v>
      </c>
      <c r="H36" s="6">
        <f t="shared" si="5"/>
        <v>0</v>
      </c>
      <c r="I36" s="24">
        <f t="shared" si="7"/>
        <v>0</v>
      </c>
      <c r="K36" s="181">
        <f t="shared" si="6"/>
        <v>460.75</v>
      </c>
      <c r="L36" s="182">
        <f t="shared" si="6"/>
        <v>1991.2600000000002</v>
      </c>
      <c r="N36" s="152">
        <f t="shared" si="8"/>
        <v>0</v>
      </c>
      <c r="P36" s="139">
        <f t="shared" si="9"/>
        <v>0</v>
      </c>
      <c r="R36" s="124">
        <f t="shared" si="10"/>
        <v>0</v>
      </c>
      <c r="T36" s="167">
        <f t="shared" si="11"/>
        <v>0</v>
      </c>
      <c r="V36" s="397">
        <f t="shared" si="12"/>
        <v>4294.75</v>
      </c>
      <c r="X36" s="113" t="s">
        <v>37</v>
      </c>
      <c r="Y36" s="90">
        <f>Y35+Y34</f>
        <v>50154.75</v>
      </c>
      <c r="Z36" s="91"/>
      <c r="AA36" s="404" t="s">
        <v>157</v>
      </c>
    </row>
    <row r="37" spans="1:27" ht="15">
      <c r="A37" s="334"/>
      <c r="B37" s="14">
        <v>1</v>
      </c>
      <c r="C37" s="4">
        <v>15</v>
      </c>
      <c r="D37" s="11" t="s">
        <v>6</v>
      </c>
      <c r="E37" s="8">
        <f t="shared" si="5"/>
        <v>3834</v>
      </c>
      <c r="F37" s="10">
        <f t="shared" si="5"/>
        <v>5112</v>
      </c>
      <c r="G37" s="8">
        <f t="shared" si="5"/>
        <v>0</v>
      </c>
      <c r="H37" s="6">
        <f t="shared" si="5"/>
        <v>0</v>
      </c>
      <c r="I37" s="24">
        <f t="shared" si="7"/>
        <v>0</v>
      </c>
      <c r="K37" s="181">
        <f t="shared" si="6"/>
        <v>460.75</v>
      </c>
      <c r="L37" s="182">
        <f t="shared" si="6"/>
        <v>1991.2600000000002</v>
      </c>
      <c r="N37" s="152">
        <f t="shared" si="8"/>
        <v>0</v>
      </c>
      <c r="P37" s="139">
        <f t="shared" si="9"/>
        <v>0</v>
      </c>
      <c r="R37" s="124">
        <f t="shared" si="10"/>
        <v>0</v>
      </c>
      <c r="T37" s="167">
        <f t="shared" si="11"/>
        <v>0</v>
      </c>
      <c r="V37" s="397">
        <f t="shared" si="12"/>
        <v>4294.75</v>
      </c>
      <c r="X37" s="405" t="s">
        <v>105</v>
      </c>
      <c r="Y37" s="421"/>
      <c r="Z37" s="422"/>
      <c r="AA37" s="423"/>
    </row>
    <row r="38" spans="1:27" ht="15">
      <c r="A38" s="334"/>
      <c r="B38" s="14">
        <v>16</v>
      </c>
      <c r="C38" s="4">
        <v>30</v>
      </c>
      <c r="D38" s="11" t="s">
        <v>6</v>
      </c>
      <c r="E38" s="8">
        <f t="shared" si="5"/>
        <v>3834</v>
      </c>
      <c r="F38" s="10">
        <f t="shared" si="5"/>
        <v>5112</v>
      </c>
      <c r="G38" s="8">
        <f t="shared" si="5"/>
        <v>0</v>
      </c>
      <c r="H38" s="6">
        <f t="shared" si="5"/>
        <v>0</v>
      </c>
      <c r="I38" s="24">
        <f t="shared" si="7"/>
        <v>0</v>
      </c>
      <c r="K38" s="181">
        <f t="shared" si="6"/>
        <v>460.75</v>
      </c>
      <c r="L38" s="182">
        <f t="shared" si="6"/>
        <v>1991.2600000000002</v>
      </c>
      <c r="N38" s="152">
        <f t="shared" si="8"/>
        <v>0</v>
      </c>
      <c r="P38" s="139">
        <f t="shared" si="9"/>
        <v>0</v>
      </c>
      <c r="R38" s="124">
        <f t="shared" si="10"/>
        <v>0</v>
      </c>
      <c r="T38" s="167">
        <f t="shared" si="11"/>
        <v>0</v>
      </c>
      <c r="V38" s="397">
        <f t="shared" si="12"/>
        <v>4294.75</v>
      </c>
      <c r="X38" s="405"/>
      <c r="Y38" s="421"/>
      <c r="Z38" s="422"/>
      <c r="AA38" s="423"/>
    </row>
    <row r="39" spans="1:27" ht="15.75" thickBot="1">
      <c r="A39" s="334"/>
      <c r="B39" s="14">
        <v>1</v>
      </c>
      <c r="C39" s="4">
        <v>15</v>
      </c>
      <c r="D39" s="11" t="s">
        <v>7</v>
      </c>
      <c r="E39" s="8">
        <f t="shared" si="5"/>
        <v>3834</v>
      </c>
      <c r="F39" s="10">
        <f t="shared" si="5"/>
        <v>5112</v>
      </c>
      <c r="G39" s="8">
        <f t="shared" si="5"/>
        <v>0</v>
      </c>
      <c r="H39" s="6">
        <f t="shared" si="5"/>
        <v>0</v>
      </c>
      <c r="I39" s="24">
        <f t="shared" si="7"/>
        <v>0</v>
      </c>
      <c r="K39" s="181">
        <f t="shared" si="6"/>
        <v>460.75</v>
      </c>
      <c r="L39" s="182">
        <f t="shared" si="6"/>
        <v>1991.2600000000002</v>
      </c>
      <c r="N39" s="152">
        <f t="shared" si="8"/>
        <v>0</v>
      </c>
      <c r="P39" s="139">
        <f t="shared" si="9"/>
        <v>0</v>
      </c>
      <c r="R39" s="124">
        <f t="shared" si="10"/>
        <v>0</v>
      </c>
      <c r="T39" s="167">
        <f t="shared" si="11"/>
        <v>0</v>
      </c>
      <c r="V39" s="397">
        <f t="shared" si="12"/>
        <v>4294.75</v>
      </c>
      <c r="X39" s="406"/>
      <c r="Y39" s="407"/>
      <c r="Z39" s="407"/>
      <c r="AA39" s="91"/>
    </row>
    <row r="40" spans="1:22" ht="15.75" thickBot="1">
      <c r="A40" s="335"/>
      <c r="B40" s="25">
        <v>16</v>
      </c>
      <c r="C40" s="26">
        <v>31</v>
      </c>
      <c r="D40" s="13" t="s">
        <v>7</v>
      </c>
      <c r="E40" s="51">
        <f t="shared" si="5"/>
        <v>3834</v>
      </c>
      <c r="F40" s="52">
        <f t="shared" si="5"/>
        <v>5112</v>
      </c>
      <c r="G40" s="51">
        <f t="shared" si="5"/>
        <v>0</v>
      </c>
      <c r="H40" s="53">
        <f t="shared" si="5"/>
        <v>0</v>
      </c>
      <c r="I40" s="54">
        <f t="shared" si="7"/>
        <v>0</v>
      </c>
      <c r="K40" s="191">
        <f t="shared" si="6"/>
        <v>460.75</v>
      </c>
      <c r="L40" s="192">
        <f t="shared" si="6"/>
        <v>1991.2600000000002</v>
      </c>
      <c r="N40" s="153">
        <f t="shared" si="8"/>
        <v>0</v>
      </c>
      <c r="P40" s="140">
        <f t="shared" si="9"/>
        <v>0</v>
      </c>
      <c r="R40" s="125">
        <f t="shared" si="10"/>
        <v>0</v>
      </c>
      <c r="T40" s="168">
        <f t="shared" si="11"/>
        <v>0</v>
      </c>
      <c r="V40" s="398">
        <f t="shared" si="12"/>
        <v>4294.75</v>
      </c>
    </row>
    <row r="41" spans="1:27" ht="15.75">
      <c r="A41" s="333" t="s">
        <v>31</v>
      </c>
      <c r="B41" s="44">
        <v>1</v>
      </c>
      <c r="C41" s="45">
        <v>15</v>
      </c>
      <c r="D41" s="46" t="s">
        <v>8</v>
      </c>
      <c r="E41" s="47">
        <f t="shared" si="5"/>
        <v>3834</v>
      </c>
      <c r="F41" s="48">
        <f t="shared" si="5"/>
        <v>5112</v>
      </c>
      <c r="G41" s="47">
        <f t="shared" si="5"/>
        <v>0</v>
      </c>
      <c r="H41" s="49">
        <f t="shared" si="5"/>
        <v>0</v>
      </c>
      <c r="I41" s="50">
        <f t="shared" si="7"/>
        <v>0</v>
      </c>
      <c r="K41" s="195">
        <f t="shared" si="6"/>
        <v>460.75</v>
      </c>
      <c r="L41" s="196">
        <f t="shared" si="6"/>
        <v>1991.2600000000002</v>
      </c>
      <c r="N41" s="154">
        <f t="shared" si="8"/>
        <v>0</v>
      </c>
      <c r="P41" s="141">
        <f t="shared" si="9"/>
        <v>0</v>
      </c>
      <c r="R41" s="126">
        <f t="shared" si="10"/>
        <v>0</v>
      </c>
      <c r="T41" s="169">
        <f>L8/9</f>
        <v>0</v>
      </c>
      <c r="V41" s="396">
        <f>T41+K41+E41+N41</f>
        <v>4294.75</v>
      </c>
      <c r="X41" s="424" t="s">
        <v>99</v>
      </c>
      <c r="Y41" s="425"/>
      <c r="Z41" s="425"/>
      <c r="AA41" s="426"/>
    </row>
    <row r="42" spans="1:27" ht="15.75" thickBot="1">
      <c r="A42" s="334"/>
      <c r="B42" s="14">
        <v>16</v>
      </c>
      <c r="C42" s="4">
        <v>31</v>
      </c>
      <c r="D42" s="11" t="s">
        <v>8</v>
      </c>
      <c r="E42" s="8">
        <f t="shared" si="5"/>
        <v>3834</v>
      </c>
      <c r="F42" s="10">
        <f t="shared" si="5"/>
        <v>5112</v>
      </c>
      <c r="G42" s="8">
        <f t="shared" si="5"/>
        <v>0</v>
      </c>
      <c r="H42" s="6">
        <f t="shared" si="5"/>
        <v>0</v>
      </c>
      <c r="I42" s="24">
        <f t="shared" si="7"/>
        <v>0</v>
      </c>
      <c r="K42" s="181">
        <f t="shared" si="6"/>
        <v>460.75</v>
      </c>
      <c r="L42" s="182">
        <f t="shared" si="6"/>
        <v>1991.2600000000002</v>
      </c>
      <c r="N42" s="152">
        <f t="shared" si="8"/>
        <v>0</v>
      </c>
      <c r="P42" s="139">
        <f t="shared" si="9"/>
        <v>0</v>
      </c>
      <c r="R42" s="124">
        <f t="shared" si="10"/>
        <v>0</v>
      </c>
      <c r="T42" s="167">
        <f t="shared" si="11"/>
        <v>0</v>
      </c>
      <c r="V42" s="397">
        <f aca="true" t="shared" si="13" ref="V42:V49">V41</f>
        <v>4294.75</v>
      </c>
      <c r="X42" s="408" t="s">
        <v>43</v>
      </c>
      <c r="Y42" s="101" t="s">
        <v>45</v>
      </c>
      <c r="Z42" s="101" t="s">
        <v>44</v>
      </c>
      <c r="AA42" s="409" t="s">
        <v>91</v>
      </c>
    </row>
    <row r="43" spans="1:27" ht="15">
      <c r="A43" s="334"/>
      <c r="B43" s="14">
        <v>1</v>
      </c>
      <c r="C43" s="4">
        <v>15</v>
      </c>
      <c r="D43" s="11" t="s">
        <v>9</v>
      </c>
      <c r="E43" s="8">
        <f t="shared" si="5"/>
        <v>3834</v>
      </c>
      <c r="F43" s="10">
        <f t="shared" si="5"/>
        <v>5112</v>
      </c>
      <c r="G43" s="8">
        <f t="shared" si="5"/>
        <v>0</v>
      </c>
      <c r="H43" s="6">
        <f t="shared" si="5"/>
        <v>0</v>
      </c>
      <c r="I43" s="24">
        <f t="shared" si="7"/>
        <v>0</v>
      </c>
      <c r="K43" s="181">
        <f t="shared" si="6"/>
        <v>460.75</v>
      </c>
      <c r="L43" s="182">
        <f t="shared" si="6"/>
        <v>1991.2600000000002</v>
      </c>
      <c r="N43" s="152">
        <f t="shared" si="8"/>
        <v>0</v>
      </c>
      <c r="P43" s="139">
        <f t="shared" si="9"/>
        <v>0</v>
      </c>
      <c r="Q43" s="30"/>
      <c r="R43" s="124">
        <f t="shared" si="10"/>
        <v>0</v>
      </c>
      <c r="T43" s="167">
        <f t="shared" si="11"/>
        <v>0</v>
      </c>
      <c r="V43" s="397">
        <f t="shared" si="13"/>
        <v>4294.75</v>
      </c>
      <c r="X43" s="116" t="s">
        <v>42</v>
      </c>
      <c r="Y43" s="117">
        <f>SUM(F41:F49)-Y45-Y44-Y48</f>
        <v>28086.659999999996</v>
      </c>
      <c r="Z43" s="118">
        <f>IF(Y43=0,0,(Y43)/Y49)</f>
        <v>0.5599999999999999</v>
      </c>
      <c r="AA43" s="206">
        <f>Z43</f>
        <v>0.5599999999999999</v>
      </c>
    </row>
    <row r="44" spans="1:27" ht="15">
      <c r="A44" s="334"/>
      <c r="B44" s="14">
        <v>16</v>
      </c>
      <c r="C44" s="4">
        <v>28</v>
      </c>
      <c r="D44" s="11" t="s">
        <v>9</v>
      </c>
      <c r="E44" s="8">
        <f t="shared" si="5"/>
        <v>3834</v>
      </c>
      <c r="F44" s="10">
        <f t="shared" si="5"/>
        <v>5112</v>
      </c>
      <c r="G44" s="8">
        <f t="shared" si="5"/>
        <v>0</v>
      </c>
      <c r="H44" s="6">
        <f t="shared" si="5"/>
        <v>0</v>
      </c>
      <c r="I44" s="24">
        <f t="shared" si="7"/>
        <v>0</v>
      </c>
      <c r="K44" s="181">
        <f t="shared" si="6"/>
        <v>460.75</v>
      </c>
      <c r="L44" s="182">
        <f t="shared" si="6"/>
        <v>1991.2600000000002</v>
      </c>
      <c r="N44" s="152">
        <f t="shared" si="8"/>
        <v>0</v>
      </c>
      <c r="P44" s="139">
        <f t="shared" si="9"/>
        <v>0</v>
      </c>
      <c r="Q44" s="30"/>
      <c r="R44" s="124">
        <f t="shared" si="10"/>
        <v>0</v>
      </c>
      <c r="T44" s="167">
        <f t="shared" si="11"/>
        <v>0</v>
      </c>
      <c r="V44" s="397">
        <f t="shared" si="13"/>
        <v>4294.75</v>
      </c>
      <c r="X44" s="93" t="s">
        <v>40</v>
      </c>
      <c r="Y44" s="94">
        <f>SUM(R41:R49)</f>
        <v>0</v>
      </c>
      <c r="Z44" s="95">
        <f>IF(Y44=0,0,Y44/Y49)</f>
        <v>0</v>
      </c>
      <c r="AA44" s="207">
        <f>Z44</f>
        <v>0</v>
      </c>
    </row>
    <row r="45" spans="1:27" ht="15">
      <c r="A45" s="334"/>
      <c r="B45" s="14">
        <v>1</v>
      </c>
      <c r="C45" s="4">
        <v>15</v>
      </c>
      <c r="D45" s="11" t="s">
        <v>10</v>
      </c>
      <c r="E45" s="8">
        <f t="shared" si="5"/>
        <v>3834</v>
      </c>
      <c r="F45" s="10">
        <f t="shared" si="5"/>
        <v>5112</v>
      </c>
      <c r="G45" s="8">
        <f t="shared" si="5"/>
        <v>0</v>
      </c>
      <c r="H45" s="6">
        <f t="shared" si="5"/>
        <v>0</v>
      </c>
      <c r="I45" s="24">
        <f t="shared" si="7"/>
        <v>0</v>
      </c>
      <c r="K45" s="181">
        <f t="shared" si="6"/>
        <v>460.75</v>
      </c>
      <c r="L45" s="182">
        <f t="shared" si="6"/>
        <v>1991.2600000000002</v>
      </c>
      <c r="N45" s="152">
        <f t="shared" si="8"/>
        <v>0</v>
      </c>
      <c r="P45" s="139">
        <f t="shared" si="9"/>
        <v>0</v>
      </c>
      <c r="Q45" s="30"/>
      <c r="R45" s="124">
        <f t="shared" si="10"/>
        <v>0</v>
      </c>
      <c r="T45" s="167">
        <f t="shared" si="11"/>
        <v>0</v>
      </c>
      <c r="V45" s="397">
        <f t="shared" si="13"/>
        <v>4294.75</v>
      </c>
      <c r="X45" s="96" t="s">
        <v>39</v>
      </c>
      <c r="Y45" s="97">
        <f>SUM(P41:P49)</f>
        <v>0</v>
      </c>
      <c r="Z45" s="98">
        <f>IF(Y45=0,0,Y45/Y49)</f>
        <v>0</v>
      </c>
      <c r="AA45" s="208">
        <f>Z45</f>
        <v>0</v>
      </c>
    </row>
    <row r="46" spans="1:27" ht="15">
      <c r="A46" s="334"/>
      <c r="B46" s="14">
        <v>16</v>
      </c>
      <c r="C46" s="4">
        <v>31</v>
      </c>
      <c r="D46" s="11" t="s">
        <v>10</v>
      </c>
      <c r="E46" s="8">
        <f t="shared" si="5"/>
        <v>3834</v>
      </c>
      <c r="F46" s="10">
        <f t="shared" si="5"/>
        <v>5112</v>
      </c>
      <c r="G46" s="8">
        <f t="shared" si="5"/>
        <v>0</v>
      </c>
      <c r="H46" s="6">
        <f t="shared" si="5"/>
        <v>0</v>
      </c>
      <c r="I46" s="24">
        <f t="shared" si="7"/>
        <v>0</v>
      </c>
      <c r="K46" s="181">
        <f t="shared" si="6"/>
        <v>460.75</v>
      </c>
      <c r="L46" s="182">
        <f t="shared" si="6"/>
        <v>1991.2600000000002</v>
      </c>
      <c r="N46" s="152">
        <f t="shared" si="8"/>
        <v>0</v>
      </c>
      <c r="P46" s="139">
        <f t="shared" si="9"/>
        <v>0</v>
      </c>
      <c r="Q46" s="30"/>
      <c r="R46" s="124">
        <f t="shared" si="10"/>
        <v>0</v>
      </c>
      <c r="T46" s="167">
        <f t="shared" si="11"/>
        <v>0</v>
      </c>
      <c r="V46" s="397">
        <f t="shared" si="13"/>
        <v>4294.75</v>
      </c>
      <c r="X46" s="108" t="s">
        <v>41</v>
      </c>
      <c r="Y46" s="105">
        <f>SUM(N41:N49)</f>
        <v>0</v>
      </c>
      <c r="Z46" s="109">
        <f>IF(Y46=0,0,Y46/Y49)</f>
        <v>0</v>
      </c>
      <c r="AA46" s="300">
        <f>Z46</f>
        <v>0</v>
      </c>
    </row>
    <row r="47" spans="1:27" ht="15">
      <c r="A47" s="334"/>
      <c r="B47" s="14">
        <v>1</v>
      </c>
      <c r="C47" s="4">
        <v>15</v>
      </c>
      <c r="D47" s="11" t="s">
        <v>11</v>
      </c>
      <c r="E47" s="8">
        <f aca="true" t="shared" si="14" ref="E47:H52">E46</f>
        <v>3834</v>
      </c>
      <c r="F47" s="10">
        <f t="shared" si="14"/>
        <v>5112</v>
      </c>
      <c r="G47" s="8">
        <f t="shared" si="14"/>
        <v>0</v>
      </c>
      <c r="H47" s="6">
        <f t="shared" si="14"/>
        <v>0</v>
      </c>
      <c r="I47" s="24">
        <f t="shared" si="7"/>
        <v>0</v>
      </c>
      <c r="K47" s="181">
        <f aca="true" t="shared" si="15" ref="K47:L52">K46</f>
        <v>460.75</v>
      </c>
      <c r="L47" s="182">
        <f t="shared" si="15"/>
        <v>1991.2600000000002</v>
      </c>
      <c r="N47" s="152">
        <f t="shared" si="8"/>
        <v>0</v>
      </c>
      <c r="P47" s="139">
        <f t="shared" si="9"/>
        <v>0</v>
      </c>
      <c r="Q47" s="30"/>
      <c r="R47" s="124">
        <f t="shared" si="10"/>
        <v>0</v>
      </c>
      <c r="T47" s="167">
        <f t="shared" si="11"/>
        <v>0</v>
      </c>
      <c r="V47" s="397">
        <f t="shared" si="13"/>
        <v>4294.75</v>
      </c>
      <c r="X47" s="108" t="s">
        <v>79</v>
      </c>
      <c r="Y47" s="105">
        <f>SUM(K41:K49)</f>
        <v>4146.75</v>
      </c>
      <c r="Z47" s="106">
        <f>IF(Y47=0,0,Y47/Y49)</f>
        <v>0.08267910816024404</v>
      </c>
      <c r="AA47" s="372">
        <f>Z48+Z47</f>
        <v>0.44000000000000006</v>
      </c>
    </row>
    <row r="48" spans="1:27" ht="15">
      <c r="A48" s="334"/>
      <c r="B48" s="14">
        <v>16</v>
      </c>
      <c r="C48" s="4">
        <v>30</v>
      </c>
      <c r="D48" s="11" t="s">
        <v>11</v>
      </c>
      <c r="E48" s="8">
        <f t="shared" si="14"/>
        <v>3834</v>
      </c>
      <c r="F48" s="10">
        <f t="shared" si="14"/>
        <v>5112</v>
      </c>
      <c r="G48" s="8">
        <f t="shared" si="14"/>
        <v>0</v>
      </c>
      <c r="H48" s="6">
        <f t="shared" si="14"/>
        <v>0</v>
      </c>
      <c r="I48" s="24">
        <f t="shared" si="7"/>
        <v>0</v>
      </c>
      <c r="K48" s="181">
        <f t="shared" si="15"/>
        <v>460.75</v>
      </c>
      <c r="L48" s="182">
        <f t="shared" si="15"/>
        <v>1991.2600000000002</v>
      </c>
      <c r="N48" s="152">
        <f t="shared" si="8"/>
        <v>0</v>
      </c>
      <c r="P48" s="139">
        <f t="shared" si="9"/>
        <v>0</v>
      </c>
      <c r="Q48" s="30"/>
      <c r="R48" s="124">
        <f t="shared" si="10"/>
        <v>0</v>
      </c>
      <c r="T48" s="167">
        <f t="shared" si="11"/>
        <v>0</v>
      </c>
      <c r="V48" s="397">
        <f t="shared" si="13"/>
        <v>4294.75</v>
      </c>
      <c r="X48" s="199" t="s">
        <v>78</v>
      </c>
      <c r="Y48" s="105">
        <f>SUM(L41:L49)</f>
        <v>17921.340000000004</v>
      </c>
      <c r="Z48" s="107">
        <f>IF(Y48=0,0,Y48/Y49)</f>
        <v>0.357320891839756</v>
      </c>
      <c r="AA48" s="372"/>
    </row>
    <row r="49" spans="1:27" ht="15.75" thickBot="1">
      <c r="A49" s="335"/>
      <c r="B49" s="25">
        <v>1</v>
      </c>
      <c r="C49" s="26">
        <v>15</v>
      </c>
      <c r="D49" s="13" t="s">
        <v>12</v>
      </c>
      <c r="E49" s="51">
        <f t="shared" si="14"/>
        <v>3834</v>
      </c>
      <c r="F49" s="52">
        <f t="shared" si="14"/>
        <v>5112</v>
      </c>
      <c r="G49" s="51">
        <f t="shared" si="14"/>
        <v>0</v>
      </c>
      <c r="H49" s="53">
        <f t="shared" si="14"/>
        <v>0</v>
      </c>
      <c r="I49" s="54">
        <f t="shared" si="7"/>
        <v>0</v>
      </c>
      <c r="K49" s="191">
        <f t="shared" si="15"/>
        <v>460.75</v>
      </c>
      <c r="L49" s="192">
        <f t="shared" si="15"/>
        <v>1991.2600000000002</v>
      </c>
      <c r="N49" s="153">
        <f t="shared" si="8"/>
        <v>0</v>
      </c>
      <c r="P49" s="140">
        <f t="shared" si="9"/>
        <v>0</v>
      </c>
      <c r="Q49" s="30"/>
      <c r="R49" s="125">
        <f t="shared" si="10"/>
        <v>0</v>
      </c>
      <c r="T49" s="168">
        <f t="shared" si="11"/>
        <v>0</v>
      </c>
      <c r="V49" s="398">
        <f t="shared" si="13"/>
        <v>4294.75</v>
      </c>
      <c r="X49" s="112" t="s">
        <v>38</v>
      </c>
      <c r="Y49" s="209">
        <f>SUM(Y43:Y48)</f>
        <v>50154.75</v>
      </c>
      <c r="Z49" s="210">
        <f>SUM(Z43:Z48)</f>
        <v>1</v>
      </c>
      <c r="AA49" s="211">
        <f>SUM(AA43:AA48)</f>
        <v>1</v>
      </c>
    </row>
    <row r="50" spans="1:27" ht="15">
      <c r="A50" s="34"/>
      <c r="B50" s="44">
        <v>16</v>
      </c>
      <c r="C50" s="45">
        <v>31</v>
      </c>
      <c r="D50" s="46" t="s">
        <v>12</v>
      </c>
      <c r="E50" s="47">
        <f t="shared" si="14"/>
        <v>3834</v>
      </c>
      <c r="F50" s="57"/>
      <c r="G50" s="58"/>
      <c r="H50" s="59"/>
      <c r="I50" s="57"/>
      <c r="K50" s="187">
        <f>K31</f>
        <v>460.75</v>
      </c>
      <c r="L50" s="188"/>
      <c r="N50" s="155"/>
      <c r="P50" s="142"/>
      <c r="Q50" s="30"/>
      <c r="R50" s="127"/>
      <c r="T50" s="170"/>
      <c r="V50" s="394">
        <f aca="true" t="shared" si="16" ref="V50:V52">T50+K50+E50</f>
        <v>4294.75</v>
      </c>
      <c r="X50" s="237" t="s">
        <v>49</v>
      </c>
      <c r="Y50" s="177">
        <f>SUM(T41:T49)</f>
        <v>0</v>
      </c>
      <c r="Z50" s="89"/>
      <c r="AA50" s="403" t="s">
        <v>51</v>
      </c>
    </row>
    <row r="51" spans="1:27" ht="15.75" thickBot="1">
      <c r="A51" s="35" t="s">
        <v>33</v>
      </c>
      <c r="B51" s="14">
        <v>1</v>
      </c>
      <c r="C51" s="4">
        <v>15</v>
      </c>
      <c r="D51" s="11" t="s">
        <v>13</v>
      </c>
      <c r="E51" s="8">
        <f t="shared" si="14"/>
        <v>3834</v>
      </c>
      <c r="F51" s="9"/>
      <c r="G51" s="23"/>
      <c r="H51" s="7"/>
      <c r="I51" s="9"/>
      <c r="K51" s="179">
        <f t="shared" si="15"/>
        <v>460.75</v>
      </c>
      <c r="L51" s="180"/>
      <c r="N51" s="149"/>
      <c r="P51" s="136"/>
      <c r="Q51" s="30"/>
      <c r="R51" s="121"/>
      <c r="T51" s="164"/>
      <c r="V51" s="395">
        <f t="shared" si="16"/>
        <v>4294.75</v>
      </c>
      <c r="X51" s="113" t="s">
        <v>37</v>
      </c>
      <c r="Y51" s="90">
        <f>Y50+Y49</f>
        <v>50154.75</v>
      </c>
      <c r="Z51" s="91"/>
      <c r="AA51" s="404" t="s">
        <v>157</v>
      </c>
    </row>
    <row r="52" spans="1:27" ht="15.75" thickBot="1">
      <c r="A52" s="36"/>
      <c r="B52" s="25">
        <v>16</v>
      </c>
      <c r="C52" s="26">
        <v>30</v>
      </c>
      <c r="D52" s="13" t="s">
        <v>13</v>
      </c>
      <c r="E52" s="51">
        <f t="shared" si="14"/>
        <v>3834</v>
      </c>
      <c r="F52" s="60"/>
      <c r="G52" s="61"/>
      <c r="H52" s="62"/>
      <c r="I52" s="60"/>
      <c r="K52" s="384">
        <f t="shared" si="15"/>
        <v>460.75</v>
      </c>
      <c r="L52" s="385"/>
      <c r="N52" s="156"/>
      <c r="P52" s="143"/>
      <c r="Q52" s="30"/>
      <c r="R52" s="128"/>
      <c r="T52" s="171"/>
      <c r="V52" s="399">
        <f t="shared" si="16"/>
        <v>4294.75</v>
      </c>
      <c r="X52" s="405" t="s">
        <v>105</v>
      </c>
      <c r="Y52" s="31"/>
      <c r="Z52" s="31"/>
      <c r="AA52" s="89"/>
    </row>
    <row r="53" spans="1:27" ht="15">
      <c r="A53" s="66"/>
      <c r="B53" s="63"/>
      <c r="C53" s="56"/>
      <c r="D53" s="18"/>
      <c r="E53" s="55"/>
      <c r="F53" s="18"/>
      <c r="G53" s="55"/>
      <c r="H53" s="56"/>
      <c r="I53" s="18"/>
      <c r="K53" s="382"/>
      <c r="L53" s="383"/>
      <c r="N53" s="157"/>
      <c r="P53" s="144"/>
      <c r="Q53" s="30"/>
      <c r="R53" s="129"/>
      <c r="T53" s="172"/>
      <c r="V53" s="400"/>
      <c r="X53" s="405"/>
      <c r="Y53" s="31"/>
      <c r="Z53" s="31"/>
      <c r="AA53" s="89"/>
    </row>
    <row r="54" spans="1:27" ht="15">
      <c r="A54" s="67" t="s">
        <v>17</v>
      </c>
      <c r="B54" s="64"/>
      <c r="C54" s="5"/>
      <c r="D54" s="11" t="s">
        <v>17</v>
      </c>
      <c r="E54" s="8">
        <f>SUM(E29:E52)</f>
        <v>92016</v>
      </c>
      <c r="F54" s="10">
        <f aca="true" t="shared" si="17" ref="F54:I54">SUM(F29:F52)</f>
        <v>92016</v>
      </c>
      <c r="G54" s="8">
        <f t="shared" si="17"/>
        <v>0</v>
      </c>
      <c r="H54" s="6">
        <f t="shared" si="17"/>
        <v>0</v>
      </c>
      <c r="I54" s="10">
        <f t="shared" si="17"/>
        <v>0</v>
      </c>
      <c r="K54" s="183">
        <f>SUM(K29:K52)</f>
        <v>11058</v>
      </c>
      <c r="L54" s="184">
        <f>SUM(L29:L52)</f>
        <v>35842.68000000002</v>
      </c>
      <c r="N54" s="158">
        <f>SUM(N29:N52)</f>
        <v>0</v>
      </c>
      <c r="P54" s="145">
        <f>SUM(P29:P52)</f>
        <v>0</v>
      </c>
      <c r="Q54" s="30"/>
      <c r="R54" s="130">
        <f>SUM(R29:R52)</f>
        <v>0</v>
      </c>
      <c r="T54" s="173">
        <f>SUM(T29:T52)</f>
        <v>0</v>
      </c>
      <c r="V54" s="397">
        <f>SUM(V29:V52)</f>
        <v>103074</v>
      </c>
      <c r="X54" s="410"/>
      <c r="Y54" s="31"/>
      <c r="Z54" s="31"/>
      <c r="AA54" s="89"/>
    </row>
    <row r="55" spans="1:27" ht="15.75" thickBot="1">
      <c r="A55" s="72"/>
      <c r="B55" s="65"/>
      <c r="C55" s="15"/>
      <c r="D55" s="13"/>
      <c r="E55" s="12"/>
      <c r="F55" s="13"/>
      <c r="G55" s="12" t="s">
        <v>22</v>
      </c>
      <c r="H55" s="15"/>
      <c r="I55" s="13"/>
      <c r="K55" s="185"/>
      <c r="L55" s="186"/>
      <c r="M55" s="76"/>
      <c r="N55" s="159"/>
      <c r="P55" s="146"/>
      <c r="Q55" s="33"/>
      <c r="R55" s="131"/>
      <c r="S55" s="76"/>
      <c r="T55" s="174"/>
      <c r="V55" s="401"/>
      <c r="X55" s="406"/>
      <c r="Y55" s="407"/>
      <c r="Z55" s="407"/>
      <c r="AA55" s="91"/>
    </row>
    <row r="56" spans="1:27" ht="15">
      <c r="A56" s="68">
        <f>F56+K56+N56+T56</f>
        <v>50154.75</v>
      </c>
      <c r="D56" s="2" t="s">
        <v>30</v>
      </c>
      <c r="F56" s="3">
        <f>SUM(F32:F40)</f>
        <v>46008</v>
      </c>
      <c r="G56" s="3">
        <f aca="true" t="shared" si="18" ref="G56:H56">SUM(G32:G40)</f>
        <v>0</v>
      </c>
      <c r="H56" s="3">
        <f t="shared" si="18"/>
        <v>0</v>
      </c>
      <c r="K56" s="160">
        <f>SUM(K32:K40)</f>
        <v>4146.75</v>
      </c>
      <c r="L56" s="160">
        <f>SUM(L32:L40)</f>
        <v>17921.340000000004</v>
      </c>
      <c r="N56" s="160">
        <f>SUM(N32:N40)</f>
        <v>0</v>
      </c>
      <c r="P56" s="99">
        <f>SUM(P32:P40)</f>
        <v>0</v>
      </c>
      <c r="R56" s="132">
        <f>SUM(R32:R40)</f>
        <v>0</v>
      </c>
      <c r="T56" s="175">
        <f>SUM(T32:T40)</f>
        <v>0</v>
      </c>
      <c r="V56" s="79">
        <f>SUM(V32:V40)</f>
        <v>38652.75</v>
      </c>
      <c r="X56" s="414" t="s">
        <v>52</v>
      </c>
      <c r="Y56" s="415">
        <f>SUM(K29:K31,K50:K52)</f>
        <v>2764.5</v>
      </c>
      <c r="Z56" s="416">
        <f>IF(Y56=0,0,Y56/(Y57+Y56))</f>
        <v>0.08267910816024404</v>
      </c>
      <c r="AA56" s="411" t="s">
        <v>33</v>
      </c>
    </row>
    <row r="57" spans="1:27" ht="15">
      <c r="A57" s="70">
        <f>F57+K57+N57+T57</f>
        <v>50154.75</v>
      </c>
      <c r="D57" s="2" t="s">
        <v>31</v>
      </c>
      <c r="F57" s="3">
        <f>SUM(F41:F49)</f>
        <v>46008</v>
      </c>
      <c r="G57" s="3">
        <f aca="true" t="shared" si="19" ref="G57:H57">SUM(G41:G49)</f>
        <v>0</v>
      </c>
      <c r="H57" s="3">
        <f t="shared" si="19"/>
        <v>0</v>
      </c>
      <c r="K57" s="160">
        <f>SUM(K41:K49)</f>
        <v>4146.75</v>
      </c>
      <c r="L57" s="160">
        <f>SUM(L41:L49)</f>
        <v>17921.340000000004</v>
      </c>
      <c r="N57" s="160">
        <f>SUM(N41:N49)</f>
        <v>0</v>
      </c>
      <c r="P57" s="99">
        <f>SUM(P41:P49)</f>
        <v>0</v>
      </c>
      <c r="R57" s="132">
        <f>SUM(R41:R49)</f>
        <v>0</v>
      </c>
      <c r="T57" s="175">
        <f>SUM(T41:T49)</f>
        <v>0</v>
      </c>
      <c r="V57" s="79">
        <f>SUM(V41:V49)</f>
        <v>38652.75</v>
      </c>
      <c r="X57" s="417" t="s">
        <v>154</v>
      </c>
      <c r="Y57" s="418">
        <f>I59</f>
        <v>30672</v>
      </c>
      <c r="Z57" s="419">
        <f>1-Z56</f>
        <v>0.917320891839756</v>
      </c>
      <c r="AA57" s="89"/>
    </row>
    <row r="58" spans="1:27" ht="15.75" thickBot="1">
      <c r="A58" s="68">
        <f>K58</f>
        <v>2764.5</v>
      </c>
      <c r="B58" s="373" t="s">
        <v>19</v>
      </c>
      <c r="C58" s="373"/>
      <c r="D58" s="373"/>
      <c r="E58" s="373"/>
      <c r="F58" s="373"/>
      <c r="G58" s="373"/>
      <c r="H58" s="373"/>
      <c r="I58" s="212">
        <f>E11/3</f>
        <v>33436.5</v>
      </c>
      <c r="K58" s="161">
        <f>SUM(K29:K31)+SUM(K50:K52)</f>
        <v>2764.5</v>
      </c>
      <c r="L58" s="161">
        <f>SUM(L29:L31)+SUM(L50:L52)</f>
        <v>0</v>
      </c>
      <c r="N58" s="161">
        <f aca="true" t="shared" si="20" ref="N58">SUM(N29:N31)+SUM(N50:N52)</f>
        <v>0</v>
      </c>
      <c r="P58" s="147">
        <f aca="true" t="shared" si="21" ref="P58">SUM(P29:P31)+SUM(P50:P52)</f>
        <v>0</v>
      </c>
      <c r="R58" s="133">
        <f aca="true" t="shared" si="22" ref="R58">SUM(R29:R31)+SUM(R50:R52)</f>
        <v>0</v>
      </c>
      <c r="T58" s="176">
        <f aca="true" t="shared" si="23" ref="T58">SUM(T29:T31)+SUM(T50:T52)</f>
        <v>0</v>
      </c>
      <c r="V58" s="402">
        <f aca="true" t="shared" si="24" ref="V58">SUM(V29:V31)+SUM(V50:V52)</f>
        <v>25768.5</v>
      </c>
      <c r="X58" s="412" t="s">
        <v>153</v>
      </c>
      <c r="Y58" s="413">
        <f>Y59+Y57</f>
        <v>133746</v>
      </c>
      <c r="Z58" s="420"/>
      <c r="AA58" s="91"/>
    </row>
    <row r="59" spans="1:25" ht="15.75" thickBot="1">
      <c r="A59" s="69">
        <f>A57+A56+A58</f>
        <v>103074</v>
      </c>
      <c r="B59" s="71" t="s">
        <v>53</v>
      </c>
      <c r="F59" s="274"/>
      <c r="G59" s="274"/>
      <c r="H59" s="77" t="s">
        <v>100</v>
      </c>
      <c r="I59" s="212">
        <f>I58-F10</f>
        <v>30672</v>
      </c>
      <c r="K59" s="160">
        <f>SUM(K56:K58)</f>
        <v>11058</v>
      </c>
      <c r="L59" s="160">
        <f>SUM(L56:L58)</f>
        <v>35842.68000000001</v>
      </c>
      <c r="N59" s="160">
        <f aca="true" t="shared" si="25" ref="N59">SUM(N56:N58)</f>
        <v>0</v>
      </c>
      <c r="P59" s="99">
        <f aca="true" t="shared" si="26" ref="P59">SUM(P56:P58)</f>
        <v>0</v>
      </c>
      <c r="R59" s="132">
        <f aca="true" t="shared" si="27" ref="R59">SUM(R56:R58)</f>
        <v>0</v>
      </c>
      <c r="T59" s="175">
        <f aca="true" t="shared" si="28" ref="T59">SUM(T56:T58)</f>
        <v>0</v>
      </c>
      <c r="V59" s="79">
        <f aca="true" t="shared" si="29" ref="V59">SUM(V56:V58)</f>
        <v>103074</v>
      </c>
      <c r="X59" s="387" t="s">
        <v>106</v>
      </c>
      <c r="Y59" s="386">
        <f>Y56+Y51+Y36</f>
        <v>103074</v>
      </c>
    </row>
  </sheetData>
  <mergeCells count="40">
    <mergeCell ref="AA7:AA8"/>
    <mergeCell ref="B1:I1"/>
    <mergeCell ref="K1:V2"/>
    <mergeCell ref="Y1:AA1"/>
    <mergeCell ref="B2:I2"/>
    <mergeCell ref="Y2:AA2"/>
    <mergeCell ref="B3:I3"/>
    <mergeCell ref="B5:I5"/>
    <mergeCell ref="K5:V5"/>
    <mergeCell ref="A7:E7"/>
    <mergeCell ref="T7:V7"/>
    <mergeCell ref="X7:X8"/>
    <mergeCell ref="I11:L11"/>
    <mergeCell ref="D13:E13"/>
    <mergeCell ref="T13:V13"/>
    <mergeCell ref="K23:R23"/>
    <mergeCell ref="K24:L24"/>
    <mergeCell ref="A25:A28"/>
    <mergeCell ref="B25:D28"/>
    <mergeCell ref="E25:E28"/>
    <mergeCell ref="F25:F28"/>
    <mergeCell ref="G25:G28"/>
    <mergeCell ref="H25:H28"/>
    <mergeCell ref="I25:I28"/>
    <mergeCell ref="K25:L26"/>
    <mergeCell ref="N25:N28"/>
    <mergeCell ref="X23:AA24"/>
    <mergeCell ref="X26:AA26"/>
    <mergeCell ref="P25:P28"/>
    <mergeCell ref="R25:R28"/>
    <mergeCell ref="T25:T28"/>
    <mergeCell ref="V25:V28"/>
    <mergeCell ref="K27:K28"/>
    <mergeCell ref="L27:L28"/>
    <mergeCell ref="A32:A40"/>
    <mergeCell ref="A41:A49"/>
    <mergeCell ref="B58:H58"/>
    <mergeCell ref="AA32:AA33"/>
    <mergeCell ref="X41:AA41"/>
    <mergeCell ref="AA47:AA48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zoomScale="90" zoomScaleNormal="90" workbookViewId="0" topLeftCell="A1">
      <selection activeCell="Y1" sqref="Y1:AA1"/>
    </sheetView>
  </sheetViews>
  <sheetFormatPr defaultColWidth="9.140625" defaultRowHeight="15"/>
  <cols>
    <col min="1" max="1" width="13.140625" style="76" customWidth="1"/>
    <col min="2" max="3" width="4.7109375" style="1" customWidth="1"/>
    <col min="4" max="4" width="12.8515625" style="1" customWidth="1"/>
    <col min="5" max="5" width="12.42187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3.710937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4.7109375" style="0" customWidth="1"/>
    <col min="24" max="24" width="38.7109375" style="0" customWidth="1"/>
    <col min="25" max="25" width="14.140625" style="0" customWidth="1"/>
    <col min="26" max="26" width="13.57421875" style="0" customWidth="1"/>
    <col min="27" max="27" width="9.71093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79" t="s">
        <v>57</v>
      </c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ht="33" customHeight="1"/>
    <row r="5" spans="2:24" ht="18.75">
      <c r="B5" s="378" t="s">
        <v>127</v>
      </c>
      <c r="C5" s="378"/>
      <c r="D5" s="378"/>
      <c r="E5" s="378"/>
      <c r="F5" s="378"/>
      <c r="G5" s="378"/>
      <c r="H5" s="378"/>
      <c r="I5" s="378"/>
      <c r="K5" s="378" t="s">
        <v>135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X5" s="273" t="s">
        <v>128</v>
      </c>
    </row>
    <row r="7" spans="1:27" ht="18.7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1362</v>
      </c>
      <c r="M7" s="178" t="s">
        <v>132</v>
      </c>
      <c r="T7" s="377" t="s">
        <v>74</v>
      </c>
      <c r="U7" s="377"/>
      <c r="V7" s="377"/>
      <c r="X7" s="374" t="s">
        <v>103</v>
      </c>
      <c r="Y7" s="292" t="s">
        <v>121</v>
      </c>
      <c r="Z7" s="292" t="s">
        <v>122</v>
      </c>
      <c r="AA7" s="374" t="s">
        <v>124</v>
      </c>
    </row>
    <row r="8" spans="1:27" ht="15">
      <c r="A8" s="103" t="s">
        <v>16</v>
      </c>
      <c r="B8" s="102"/>
      <c r="C8" s="102"/>
      <c r="D8" s="102"/>
      <c r="E8" s="200">
        <v>92016</v>
      </c>
      <c r="F8" s="84">
        <v>0</v>
      </c>
      <c r="G8" s="82">
        <f aca="true" t="shared" si="0" ref="G8:G9">F8+E8</f>
        <v>92016</v>
      </c>
      <c r="K8" s="236" t="s">
        <v>69</v>
      </c>
      <c r="L8" s="203">
        <v>0</v>
      </c>
      <c r="M8" s="178" t="s">
        <v>133</v>
      </c>
      <c r="U8" s="2" t="s">
        <v>61</v>
      </c>
      <c r="V8" s="228"/>
      <c r="X8" s="375"/>
      <c r="Y8" s="293" t="s">
        <v>120</v>
      </c>
      <c r="Z8" s="293" t="s">
        <v>123</v>
      </c>
      <c r="AA8" s="375"/>
    </row>
    <row r="9" spans="1:27" ht="15">
      <c r="A9" s="111" t="s">
        <v>47</v>
      </c>
      <c r="B9" s="104"/>
      <c r="C9" s="104"/>
      <c r="D9" s="104"/>
      <c r="E9" s="201">
        <v>0</v>
      </c>
      <c r="F9" s="110">
        <v>0</v>
      </c>
      <c r="G9" s="82">
        <f t="shared" si="0"/>
        <v>0</v>
      </c>
      <c r="K9" s="86" t="s">
        <v>134</v>
      </c>
      <c r="L9" s="27">
        <f>SUM(L7:L8)+G11</f>
        <v>104436</v>
      </c>
      <c r="M9" s="78"/>
      <c r="U9" s="234" t="s">
        <v>66</v>
      </c>
      <c r="V9" s="88"/>
      <c r="W9">
        <v>1</v>
      </c>
      <c r="X9" s="294"/>
      <c r="Y9" s="294"/>
      <c r="Z9" s="294"/>
      <c r="AA9" s="294"/>
    </row>
    <row r="10" spans="1:27" ht="15">
      <c r="A10" s="111" t="s">
        <v>15</v>
      </c>
      <c r="B10" s="104"/>
      <c r="C10" s="104"/>
      <c r="D10" s="104"/>
      <c r="E10" s="238">
        <f>9/12*G10</f>
        <v>8293.5</v>
      </c>
      <c r="F10" s="239">
        <f>3/12*G10</f>
        <v>2764.5</v>
      </c>
      <c r="G10" s="204">
        <v>11058</v>
      </c>
      <c r="U10" s="2" t="s">
        <v>129</v>
      </c>
      <c r="V10" s="227"/>
      <c r="W10">
        <v>2</v>
      </c>
      <c r="X10" s="294"/>
      <c r="Y10" s="294"/>
      <c r="Z10" s="294"/>
      <c r="AA10" s="294"/>
    </row>
    <row r="11" spans="1:27" ht="15">
      <c r="A11" s="80"/>
      <c r="B11" s="28"/>
      <c r="C11" s="28"/>
      <c r="D11" s="81" t="s">
        <v>26</v>
      </c>
      <c r="E11" s="100">
        <f>SUM(E8:E10)</f>
        <v>100309.5</v>
      </c>
      <c r="F11" s="85">
        <f>SUM(F8:F10)</f>
        <v>2764.5</v>
      </c>
      <c r="G11" s="83">
        <f>SUM(G8:G10)</f>
        <v>103074</v>
      </c>
      <c r="I11" s="320" t="s">
        <v>126</v>
      </c>
      <c r="J11" s="321"/>
      <c r="K11" s="321"/>
      <c r="L11" s="322"/>
      <c r="U11" s="2" t="s">
        <v>131</v>
      </c>
      <c r="V11" s="275"/>
      <c r="W11">
        <v>3</v>
      </c>
      <c r="X11" s="294"/>
      <c r="Y11" s="294"/>
      <c r="Z11" s="294"/>
      <c r="AA11" s="294"/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W12">
        <v>4</v>
      </c>
      <c r="X12" s="294"/>
      <c r="Y12" s="294"/>
      <c r="Z12" s="294"/>
      <c r="AA12" s="294"/>
    </row>
    <row r="13" spans="1:27" ht="15" customHeight="1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T13" s="377" t="s">
        <v>75</v>
      </c>
      <c r="U13" s="377"/>
      <c r="V13" s="377"/>
      <c r="W13">
        <v>5</v>
      </c>
      <c r="X13" s="294"/>
      <c r="Y13" s="294"/>
      <c r="Z13" s="294"/>
      <c r="AA13" s="294"/>
    </row>
    <row r="14" spans="1:27" ht="15">
      <c r="A14" s="248"/>
      <c r="B14" s="253"/>
      <c r="C14" s="253"/>
      <c r="D14" s="33" t="s">
        <v>58</v>
      </c>
      <c r="E14" s="33" t="s">
        <v>59</v>
      </c>
      <c r="F14" s="3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U14" s="235" t="s">
        <v>67</v>
      </c>
      <c r="V14" s="241" t="s">
        <v>65</v>
      </c>
      <c r="W14">
        <v>6</v>
      </c>
      <c r="X14" s="294"/>
      <c r="Y14" s="294"/>
      <c r="Z14" s="294"/>
      <c r="AA14" s="294"/>
    </row>
    <row r="15" spans="1:27" ht="15">
      <c r="A15" s="214" t="s">
        <v>86</v>
      </c>
      <c r="B15" s="215"/>
      <c r="C15" s="216" t="s">
        <v>81</v>
      </c>
      <c r="D15" s="217">
        <f>F15/0.22*3</f>
        <v>0</v>
      </c>
      <c r="E15" s="217">
        <f>F15/0.25*3</f>
        <v>0</v>
      </c>
      <c r="F15" s="258">
        <v>0</v>
      </c>
      <c r="G15" s="263">
        <f>F15*(E8+E9+E10)</f>
        <v>0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U15" s="231" t="s">
        <v>107</v>
      </c>
      <c r="V15" s="232" t="s">
        <v>76</v>
      </c>
      <c r="W15">
        <v>7</v>
      </c>
      <c r="X15" s="294"/>
      <c r="Y15" s="294"/>
      <c r="Z15" s="294"/>
      <c r="AA15" s="294"/>
    </row>
    <row r="16" spans="1:27" ht="15">
      <c r="A16" s="218" t="s">
        <v>87</v>
      </c>
      <c r="B16" s="219"/>
      <c r="C16" s="220" t="s">
        <v>81</v>
      </c>
      <c r="D16" s="221">
        <f>F16/0.22*3</f>
        <v>3.200454545454545</v>
      </c>
      <c r="E16" s="221">
        <f>F16/0.25*3</f>
        <v>2.8164</v>
      </c>
      <c r="F16" s="259">
        <v>0.2347</v>
      </c>
      <c r="G16" s="264">
        <f>F16*(E8+E9+E10)</f>
        <v>23542.63965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U16" s="230" t="s">
        <v>108</v>
      </c>
      <c r="V16" s="233" t="s">
        <v>64</v>
      </c>
      <c r="W16">
        <v>8</v>
      </c>
      <c r="X16" s="294"/>
      <c r="Y16" s="294"/>
      <c r="Z16" s="294"/>
      <c r="AA16" s="294"/>
    </row>
    <row r="17" spans="1:27" ht="15">
      <c r="A17" s="222" t="s">
        <v>88</v>
      </c>
      <c r="B17" s="223"/>
      <c r="C17" s="224" t="s">
        <v>81</v>
      </c>
      <c r="D17" s="205">
        <f>IF(F17=0,0,F17/0.44*6)</f>
        <v>6</v>
      </c>
      <c r="E17" s="296">
        <f>F17/0.25*3</f>
        <v>5.28</v>
      </c>
      <c r="F17" s="297">
        <v>0.44</v>
      </c>
      <c r="G17" s="298">
        <f>F17*(E8+E9)</f>
        <v>40487.04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U17" s="229" t="s">
        <v>109</v>
      </c>
      <c r="V17" s="134" t="s">
        <v>63</v>
      </c>
      <c r="W17">
        <v>9</v>
      </c>
      <c r="X17" s="294"/>
      <c r="Y17" s="294"/>
      <c r="Z17" s="294"/>
      <c r="AA17" s="294"/>
    </row>
    <row r="18" spans="1:27" ht="15" customHeight="1">
      <c r="A18" s="80"/>
      <c r="B18" s="28"/>
      <c r="C18" s="225" t="s">
        <v>83</v>
      </c>
      <c r="D18" s="226">
        <f>SUM(D15:D17)</f>
        <v>9.200454545454544</v>
      </c>
      <c r="E18" s="226">
        <f>SUM(E15:E17)</f>
        <v>8.0964</v>
      </c>
      <c r="F18" s="295">
        <f>SUM(F15:F17)</f>
        <v>0.6747</v>
      </c>
      <c r="G18" s="299">
        <f>SUM(G15:G17)</f>
        <v>64029.679650000005</v>
      </c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  <c r="U18" s="115" t="s">
        <v>110</v>
      </c>
      <c r="V18" s="114" t="s">
        <v>62</v>
      </c>
      <c r="W18">
        <v>10</v>
      </c>
      <c r="X18" s="294"/>
      <c r="Y18" s="294"/>
      <c r="Z18" s="294"/>
      <c r="AA18" s="294"/>
    </row>
    <row r="19" spans="1:24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  <c r="U19" s="236" t="s">
        <v>152</v>
      </c>
      <c r="V19" s="162" t="s">
        <v>68</v>
      </c>
      <c r="X19" s="1" t="s">
        <v>130</v>
      </c>
    </row>
    <row r="20" spans="1:24" ht="15" customHeight="1">
      <c r="A20" s="253"/>
      <c r="B20" s="253"/>
      <c r="C20" s="256"/>
      <c r="D20" s="257"/>
      <c r="E20" s="257"/>
      <c r="F20" s="253"/>
      <c r="G20" s="31"/>
      <c r="H20" s="271"/>
      <c r="I20" s="249"/>
      <c r="J20" s="243"/>
      <c r="K20" s="249"/>
      <c r="L20" s="249"/>
      <c r="U20" s="236"/>
      <c r="V20" s="162"/>
      <c r="X20" s="1" t="s">
        <v>125</v>
      </c>
    </row>
    <row r="21" spans="1:22" ht="33" customHeight="1">
      <c r="A21" s="253"/>
      <c r="B21" s="253"/>
      <c r="C21" s="256"/>
      <c r="D21" s="257"/>
      <c r="E21" s="257"/>
      <c r="F21" s="253"/>
      <c r="G21" s="31"/>
      <c r="H21" s="271"/>
      <c r="I21" s="249"/>
      <c r="J21" s="243"/>
      <c r="K21" s="249"/>
      <c r="L21" s="249"/>
      <c r="U21" s="236"/>
      <c r="V21" s="162"/>
    </row>
    <row r="22" spans="1:12" ht="15" customHeight="1">
      <c r="A22" s="253"/>
      <c r="B22" s="253"/>
      <c r="C22" s="256"/>
      <c r="D22" s="257"/>
      <c r="E22" s="257"/>
      <c r="F22" s="253"/>
      <c r="G22" s="31"/>
      <c r="H22" s="271"/>
      <c r="I22" s="249"/>
      <c r="J22" s="243"/>
      <c r="K22" s="249"/>
      <c r="L22" s="249"/>
    </row>
    <row r="23" spans="7:27" ht="15.75" customHeight="1">
      <c r="G23"/>
      <c r="H23"/>
      <c r="I23"/>
      <c r="K23" s="314" t="s">
        <v>113</v>
      </c>
      <c r="L23" s="314"/>
      <c r="M23" s="314"/>
      <c r="N23" s="314"/>
      <c r="O23" s="314"/>
      <c r="P23" s="314"/>
      <c r="Q23" s="314"/>
      <c r="R23" s="314"/>
      <c r="T23" s="162" t="s">
        <v>92</v>
      </c>
      <c r="U23" s="1"/>
      <c r="V23" s="390" t="s">
        <v>155</v>
      </c>
      <c r="X23" s="376" t="s">
        <v>97</v>
      </c>
      <c r="Y23" s="376"/>
      <c r="Z23" s="376"/>
      <c r="AA23" s="376"/>
    </row>
    <row r="24" spans="6:27" ht="15.75" customHeight="1" thickBot="1">
      <c r="F24" s="75" t="s">
        <v>24</v>
      </c>
      <c r="G24" s="92">
        <f>SUM(F15:F16)</f>
        <v>0.2347</v>
      </c>
      <c r="H24" s="75" t="s">
        <v>24</v>
      </c>
      <c r="K24" s="312" t="s">
        <v>93</v>
      </c>
      <c r="L24" s="312"/>
      <c r="M24" s="75"/>
      <c r="N24" s="114" t="s">
        <v>93</v>
      </c>
      <c r="O24" s="75"/>
      <c r="P24" s="134" t="s">
        <v>94</v>
      </c>
      <c r="Q24" s="75"/>
      <c r="R24" s="119" t="s">
        <v>96</v>
      </c>
      <c r="T24" s="162" t="s">
        <v>95</v>
      </c>
      <c r="X24" s="376"/>
      <c r="Y24" s="376"/>
      <c r="Z24" s="376"/>
      <c r="AA24" s="376"/>
    </row>
    <row r="25" spans="1:25" ht="15" customHeight="1" thickBot="1">
      <c r="A25" s="333" t="s">
        <v>32</v>
      </c>
      <c r="B25" s="336" t="s">
        <v>1</v>
      </c>
      <c r="C25" s="337"/>
      <c r="D25" s="338"/>
      <c r="E25" s="345" t="s">
        <v>20</v>
      </c>
      <c r="F25" s="348" t="s">
        <v>21</v>
      </c>
      <c r="G25" s="351" t="s">
        <v>34</v>
      </c>
      <c r="H25" s="354" t="s">
        <v>35</v>
      </c>
      <c r="I25" s="357" t="s">
        <v>18</v>
      </c>
      <c r="K25" s="360" t="s">
        <v>115</v>
      </c>
      <c r="L25" s="361"/>
      <c r="N25" s="364" t="s">
        <v>48</v>
      </c>
      <c r="P25" s="366" t="s">
        <v>27</v>
      </c>
      <c r="Q25" s="29"/>
      <c r="R25" s="368" t="s">
        <v>29</v>
      </c>
      <c r="T25" s="370" t="s">
        <v>23</v>
      </c>
      <c r="V25" s="391" t="s">
        <v>159</v>
      </c>
      <c r="X25" s="389" t="s">
        <v>119</v>
      </c>
      <c r="Y25" s="290">
        <f>E11</f>
        <v>100309.5</v>
      </c>
    </row>
    <row r="26" spans="1:27" ht="15.75">
      <c r="A26" s="334"/>
      <c r="B26" s="339"/>
      <c r="C26" s="340"/>
      <c r="D26" s="341"/>
      <c r="E26" s="346"/>
      <c r="F26" s="349"/>
      <c r="G26" s="352"/>
      <c r="H26" s="355"/>
      <c r="I26" s="358"/>
      <c r="K26" s="362"/>
      <c r="L26" s="363"/>
      <c r="N26" s="365"/>
      <c r="P26" s="367"/>
      <c r="Q26" s="29"/>
      <c r="R26" s="369"/>
      <c r="T26" s="371"/>
      <c r="V26" s="392"/>
      <c r="X26" s="424" t="s">
        <v>98</v>
      </c>
      <c r="Y26" s="425"/>
      <c r="Z26" s="425"/>
      <c r="AA26" s="426"/>
    </row>
    <row r="27" spans="1:27" ht="15.75" thickBot="1">
      <c r="A27" s="334"/>
      <c r="B27" s="339"/>
      <c r="C27" s="340"/>
      <c r="D27" s="341"/>
      <c r="E27" s="346"/>
      <c r="F27" s="349"/>
      <c r="G27" s="352"/>
      <c r="H27" s="355"/>
      <c r="I27" s="358"/>
      <c r="K27" s="327" t="s">
        <v>46</v>
      </c>
      <c r="L27" s="329" t="s">
        <v>80</v>
      </c>
      <c r="N27" s="365"/>
      <c r="P27" s="367"/>
      <c r="Q27" s="29"/>
      <c r="R27" s="369"/>
      <c r="T27" s="371"/>
      <c r="V27" s="392"/>
      <c r="X27" s="427" t="s">
        <v>43</v>
      </c>
      <c r="Y27" s="428" t="s">
        <v>45</v>
      </c>
      <c r="Z27" s="428" t="s">
        <v>44</v>
      </c>
      <c r="AA27" s="429" t="s">
        <v>91</v>
      </c>
    </row>
    <row r="28" spans="1:27" ht="15" customHeight="1" thickBot="1">
      <c r="A28" s="335"/>
      <c r="B28" s="342"/>
      <c r="C28" s="343"/>
      <c r="D28" s="344"/>
      <c r="E28" s="347"/>
      <c r="F28" s="350"/>
      <c r="G28" s="353"/>
      <c r="H28" s="356"/>
      <c r="I28" s="359"/>
      <c r="K28" s="328"/>
      <c r="L28" s="330"/>
      <c r="N28" s="365"/>
      <c r="P28" s="367"/>
      <c r="Q28" s="29"/>
      <c r="R28" s="369"/>
      <c r="T28" s="371"/>
      <c r="V28" s="393"/>
      <c r="X28" s="116" t="s">
        <v>42</v>
      </c>
      <c r="Y28" s="117">
        <f>SUM(F32:F40)-Y30-Y29-Y33</f>
        <v>16315.340174999998</v>
      </c>
      <c r="Z28" s="118">
        <f>IF(Y28=0,0,(Y28)/Y34)</f>
        <v>0.3253</v>
      </c>
      <c r="AA28" s="206">
        <f>Z28</f>
        <v>0.3253</v>
      </c>
    </row>
    <row r="29" spans="1:27" ht="15">
      <c r="A29" s="34"/>
      <c r="B29" s="16">
        <v>1</v>
      </c>
      <c r="C29" s="17">
        <v>15</v>
      </c>
      <c r="D29" s="18" t="s">
        <v>2</v>
      </c>
      <c r="E29" s="19">
        <f>E8/24</f>
        <v>3834</v>
      </c>
      <c r="F29" s="20"/>
      <c r="G29" s="22"/>
      <c r="H29" s="21"/>
      <c r="I29" s="20"/>
      <c r="K29" s="189">
        <f>F10/6</f>
        <v>460.75</v>
      </c>
      <c r="L29" s="190"/>
      <c r="N29" s="148"/>
      <c r="P29" s="135"/>
      <c r="R29" s="120"/>
      <c r="T29" s="163"/>
      <c r="V29" s="394">
        <f aca="true" t="shared" si="4" ref="V29:V31">T29+K29+E29</f>
        <v>4294.75</v>
      </c>
      <c r="X29" s="93" t="s">
        <v>40</v>
      </c>
      <c r="Y29" s="94">
        <f>SUM(R32:R40)</f>
        <v>0</v>
      </c>
      <c r="Z29" s="95">
        <f>IF(Y29=0,0,Y29/Y34)</f>
        <v>0</v>
      </c>
      <c r="AA29" s="207">
        <f>Z29</f>
        <v>0</v>
      </c>
    </row>
    <row r="30" spans="1:27" ht="15">
      <c r="A30" s="35" t="s">
        <v>33</v>
      </c>
      <c r="B30" s="14">
        <v>16</v>
      </c>
      <c r="C30" s="4">
        <v>31</v>
      </c>
      <c r="D30" s="11" t="s">
        <v>2</v>
      </c>
      <c r="E30" s="8">
        <f>E29</f>
        <v>3834</v>
      </c>
      <c r="F30" s="9"/>
      <c r="G30" s="23"/>
      <c r="H30" s="7"/>
      <c r="I30" s="9"/>
      <c r="K30" s="179">
        <f>K29</f>
        <v>460.75</v>
      </c>
      <c r="L30" s="180"/>
      <c r="N30" s="149"/>
      <c r="P30" s="136"/>
      <c r="R30" s="121"/>
      <c r="T30" s="164"/>
      <c r="V30" s="395">
        <f t="shared" si="4"/>
        <v>4294.75</v>
      </c>
      <c r="X30" s="96" t="s">
        <v>39</v>
      </c>
      <c r="Y30" s="97">
        <f>SUM(P32:P40)</f>
        <v>11771.319825000002</v>
      </c>
      <c r="Z30" s="98">
        <f>IF(Y30=0,0,Y30/Y34)</f>
        <v>0.23470000000000005</v>
      </c>
      <c r="AA30" s="208">
        <f>Z30</f>
        <v>0.23470000000000005</v>
      </c>
    </row>
    <row r="31" spans="1:27" ht="15.75" thickBot="1">
      <c r="A31" s="36"/>
      <c r="B31" s="37">
        <v>1</v>
      </c>
      <c r="C31" s="38">
        <v>15</v>
      </c>
      <c r="D31" s="39" t="s">
        <v>3</v>
      </c>
      <c r="E31" s="40">
        <f aca="true" t="shared" si="5" ref="E31:H46">E30</f>
        <v>3834</v>
      </c>
      <c r="F31" s="41"/>
      <c r="G31" s="42"/>
      <c r="H31" s="43"/>
      <c r="I31" s="41"/>
      <c r="K31" s="193">
        <f aca="true" t="shared" si="6" ref="K31:L46">K30</f>
        <v>460.75</v>
      </c>
      <c r="L31" s="194"/>
      <c r="N31" s="150"/>
      <c r="P31" s="137"/>
      <c r="R31" s="122"/>
      <c r="T31" s="165"/>
      <c r="V31" s="395">
        <f t="shared" si="4"/>
        <v>4294.75</v>
      </c>
      <c r="X31" s="108" t="s">
        <v>41</v>
      </c>
      <c r="Y31" s="105">
        <f>SUM(N32:N40)</f>
        <v>0</v>
      </c>
      <c r="Z31" s="109">
        <f>IF(Y31=0,0,Y31/Y34)</f>
        <v>0</v>
      </c>
      <c r="AA31" s="300">
        <f>Z31</f>
        <v>0</v>
      </c>
    </row>
    <row r="32" spans="1:27" ht="15">
      <c r="A32" s="333" t="s">
        <v>30</v>
      </c>
      <c r="B32" s="44">
        <v>16</v>
      </c>
      <c r="C32" s="45">
        <v>31</v>
      </c>
      <c r="D32" s="46" t="s">
        <v>3</v>
      </c>
      <c r="E32" s="47">
        <f t="shared" si="5"/>
        <v>3834</v>
      </c>
      <c r="F32" s="48">
        <f>E8/18</f>
        <v>5112</v>
      </c>
      <c r="G32" s="47">
        <f>SUM(G15:G16)/24</f>
        <v>980.94331875</v>
      </c>
      <c r="H32" s="49">
        <f>SUM(G15:G16)/18</f>
        <v>1307.9244250000002</v>
      </c>
      <c r="I32" s="50">
        <f>H32-G32</f>
        <v>326.98110625000015</v>
      </c>
      <c r="K32" s="197">
        <f>E10/18</f>
        <v>460.75</v>
      </c>
      <c r="L32" s="198">
        <f>(G17/18)-K32*(1-F17)</f>
        <v>1991.2600000000002</v>
      </c>
      <c r="N32" s="151">
        <f>E9/18</f>
        <v>0</v>
      </c>
      <c r="P32" s="138">
        <f>G16/18</f>
        <v>1307.9244250000002</v>
      </c>
      <c r="R32" s="123">
        <f>G15/18</f>
        <v>0</v>
      </c>
      <c r="T32" s="166">
        <f>L7/9</f>
        <v>151.33333333333334</v>
      </c>
      <c r="V32" s="396">
        <f>T32+K32+E32+N32</f>
        <v>4446.083333333333</v>
      </c>
      <c r="X32" s="108" t="s">
        <v>79</v>
      </c>
      <c r="Y32" s="105">
        <f>SUM(K32:K40)</f>
        <v>4146.75</v>
      </c>
      <c r="Z32" s="106">
        <f>IF(Y32=0,0,Y32/Y34)</f>
        <v>0.08267910816024404</v>
      </c>
      <c r="AA32" s="372">
        <f>Z33+Z32</f>
        <v>0.44000000000000006</v>
      </c>
    </row>
    <row r="33" spans="1:27" ht="15">
      <c r="A33" s="334"/>
      <c r="B33" s="14">
        <v>1</v>
      </c>
      <c r="C33" s="4">
        <v>15</v>
      </c>
      <c r="D33" s="11" t="s">
        <v>4</v>
      </c>
      <c r="E33" s="8">
        <f t="shared" si="5"/>
        <v>3834</v>
      </c>
      <c r="F33" s="10">
        <f>F32</f>
        <v>5112</v>
      </c>
      <c r="G33" s="8">
        <f>G32</f>
        <v>980.94331875</v>
      </c>
      <c r="H33" s="6">
        <f>H32</f>
        <v>1307.9244250000002</v>
      </c>
      <c r="I33" s="24">
        <f aca="true" t="shared" si="7" ref="I33:I49">H33-G33</f>
        <v>326.98110625000015</v>
      </c>
      <c r="K33" s="181">
        <f t="shared" si="6"/>
        <v>460.75</v>
      </c>
      <c r="L33" s="182">
        <f>L32</f>
        <v>1991.2600000000002</v>
      </c>
      <c r="N33" s="152">
        <f aca="true" t="shared" si="8" ref="N33:N49">N32</f>
        <v>0</v>
      </c>
      <c r="P33" s="139">
        <f aca="true" t="shared" si="9" ref="P33:P49">P32</f>
        <v>1307.9244250000002</v>
      </c>
      <c r="R33" s="124">
        <f aca="true" t="shared" si="10" ref="R33:R49">R32</f>
        <v>0</v>
      </c>
      <c r="T33" s="167">
        <f aca="true" t="shared" si="11" ref="T33:T49">T32</f>
        <v>151.33333333333334</v>
      </c>
      <c r="V33" s="397">
        <f aca="true" t="shared" si="12" ref="V33:V40">V32</f>
        <v>4446.083333333333</v>
      </c>
      <c r="X33" s="199" t="s">
        <v>78</v>
      </c>
      <c r="Y33" s="105">
        <f>SUM(L32:L40)</f>
        <v>17921.340000000004</v>
      </c>
      <c r="Z33" s="107">
        <f>IF(Y33=0,0,Y33/Y34)</f>
        <v>0.357320891839756</v>
      </c>
      <c r="AA33" s="372"/>
    </row>
    <row r="34" spans="1:27" ht="15.75" thickBot="1">
      <c r="A34" s="334"/>
      <c r="B34" s="14">
        <v>16</v>
      </c>
      <c r="C34" s="4">
        <v>30</v>
      </c>
      <c r="D34" s="11" t="s">
        <v>4</v>
      </c>
      <c r="E34" s="8">
        <f t="shared" si="5"/>
        <v>3834</v>
      </c>
      <c r="F34" s="10">
        <f t="shared" si="5"/>
        <v>5112</v>
      </c>
      <c r="G34" s="8">
        <f t="shared" si="5"/>
        <v>980.94331875</v>
      </c>
      <c r="H34" s="6">
        <f t="shared" si="5"/>
        <v>1307.9244250000002</v>
      </c>
      <c r="I34" s="24">
        <f t="shared" si="7"/>
        <v>326.98110625000015</v>
      </c>
      <c r="K34" s="181">
        <f t="shared" si="6"/>
        <v>460.75</v>
      </c>
      <c r="L34" s="182">
        <f t="shared" si="6"/>
        <v>1991.2600000000002</v>
      </c>
      <c r="N34" s="152">
        <f t="shared" si="8"/>
        <v>0</v>
      </c>
      <c r="P34" s="139">
        <f t="shared" si="9"/>
        <v>1307.9244250000002</v>
      </c>
      <c r="R34" s="124">
        <f t="shared" si="10"/>
        <v>0</v>
      </c>
      <c r="T34" s="167">
        <f t="shared" si="11"/>
        <v>151.33333333333334</v>
      </c>
      <c r="V34" s="397">
        <f t="shared" si="12"/>
        <v>4446.083333333333</v>
      </c>
      <c r="X34" s="112" t="s">
        <v>38</v>
      </c>
      <c r="Y34" s="209">
        <f>SUM(Y28:Y33)</f>
        <v>50154.75</v>
      </c>
      <c r="Z34" s="210">
        <f>SUM(Z28:Z33)</f>
        <v>1</v>
      </c>
      <c r="AA34" s="211">
        <f>SUM(AA28:AA33)</f>
        <v>1</v>
      </c>
    </row>
    <row r="35" spans="1:27" ht="15">
      <c r="A35" s="334"/>
      <c r="B35" s="14">
        <v>1</v>
      </c>
      <c r="C35" s="4">
        <v>15</v>
      </c>
      <c r="D35" s="11" t="s">
        <v>5</v>
      </c>
      <c r="E35" s="8">
        <f t="shared" si="5"/>
        <v>3834</v>
      </c>
      <c r="F35" s="10">
        <f t="shared" si="5"/>
        <v>5112</v>
      </c>
      <c r="G35" s="8">
        <f t="shared" si="5"/>
        <v>980.94331875</v>
      </c>
      <c r="H35" s="6">
        <f t="shared" si="5"/>
        <v>1307.9244250000002</v>
      </c>
      <c r="I35" s="24">
        <f t="shared" si="7"/>
        <v>326.98110625000015</v>
      </c>
      <c r="K35" s="181">
        <f t="shared" si="6"/>
        <v>460.75</v>
      </c>
      <c r="L35" s="182">
        <f t="shared" si="6"/>
        <v>1991.2600000000002</v>
      </c>
      <c r="N35" s="152">
        <f t="shared" si="8"/>
        <v>0</v>
      </c>
      <c r="P35" s="139">
        <f t="shared" si="9"/>
        <v>1307.9244250000002</v>
      </c>
      <c r="R35" s="124">
        <f t="shared" si="10"/>
        <v>0</v>
      </c>
      <c r="T35" s="167">
        <f t="shared" si="11"/>
        <v>151.33333333333334</v>
      </c>
      <c r="V35" s="397">
        <f t="shared" si="12"/>
        <v>4446.083333333333</v>
      </c>
      <c r="X35" s="237" t="s">
        <v>49</v>
      </c>
      <c r="Y35" s="177">
        <f>SUM(T32:T40)</f>
        <v>1362</v>
      </c>
      <c r="Z35" s="89"/>
      <c r="AA35" s="403" t="s">
        <v>50</v>
      </c>
    </row>
    <row r="36" spans="1:27" ht="15.75" thickBot="1">
      <c r="A36" s="334"/>
      <c r="B36" s="14">
        <v>16</v>
      </c>
      <c r="C36" s="4">
        <v>31</v>
      </c>
      <c r="D36" s="11" t="s">
        <v>5</v>
      </c>
      <c r="E36" s="8">
        <f t="shared" si="5"/>
        <v>3834</v>
      </c>
      <c r="F36" s="10">
        <f t="shared" si="5"/>
        <v>5112</v>
      </c>
      <c r="G36" s="8">
        <f t="shared" si="5"/>
        <v>980.94331875</v>
      </c>
      <c r="H36" s="6">
        <f t="shared" si="5"/>
        <v>1307.9244250000002</v>
      </c>
      <c r="I36" s="24">
        <f t="shared" si="7"/>
        <v>326.98110625000015</v>
      </c>
      <c r="K36" s="181">
        <f t="shared" si="6"/>
        <v>460.75</v>
      </c>
      <c r="L36" s="182">
        <f t="shared" si="6"/>
        <v>1991.2600000000002</v>
      </c>
      <c r="N36" s="152">
        <f t="shared" si="8"/>
        <v>0</v>
      </c>
      <c r="P36" s="139">
        <f t="shared" si="9"/>
        <v>1307.9244250000002</v>
      </c>
      <c r="R36" s="124">
        <f t="shared" si="10"/>
        <v>0</v>
      </c>
      <c r="T36" s="167">
        <f t="shared" si="11"/>
        <v>151.33333333333334</v>
      </c>
      <c r="V36" s="397">
        <f t="shared" si="12"/>
        <v>4446.083333333333</v>
      </c>
      <c r="X36" s="113" t="s">
        <v>37</v>
      </c>
      <c r="Y36" s="90">
        <f>Y35+Y34</f>
        <v>51516.75</v>
      </c>
      <c r="Z36" s="91"/>
      <c r="AA36" s="404" t="s">
        <v>157</v>
      </c>
    </row>
    <row r="37" spans="1:27" ht="15">
      <c r="A37" s="334"/>
      <c r="B37" s="14">
        <v>1</v>
      </c>
      <c r="C37" s="4">
        <v>15</v>
      </c>
      <c r="D37" s="11" t="s">
        <v>6</v>
      </c>
      <c r="E37" s="8">
        <f t="shared" si="5"/>
        <v>3834</v>
      </c>
      <c r="F37" s="10">
        <f t="shared" si="5"/>
        <v>5112</v>
      </c>
      <c r="G37" s="8">
        <f t="shared" si="5"/>
        <v>980.94331875</v>
      </c>
      <c r="H37" s="6">
        <f t="shared" si="5"/>
        <v>1307.9244250000002</v>
      </c>
      <c r="I37" s="24">
        <f t="shared" si="7"/>
        <v>326.98110625000015</v>
      </c>
      <c r="K37" s="181">
        <f t="shared" si="6"/>
        <v>460.75</v>
      </c>
      <c r="L37" s="182">
        <f t="shared" si="6"/>
        <v>1991.2600000000002</v>
      </c>
      <c r="N37" s="152">
        <f t="shared" si="8"/>
        <v>0</v>
      </c>
      <c r="P37" s="139">
        <f t="shared" si="9"/>
        <v>1307.9244250000002</v>
      </c>
      <c r="R37" s="124">
        <f t="shared" si="10"/>
        <v>0</v>
      </c>
      <c r="T37" s="167">
        <f t="shared" si="11"/>
        <v>151.33333333333334</v>
      </c>
      <c r="V37" s="397">
        <f t="shared" si="12"/>
        <v>4446.083333333333</v>
      </c>
      <c r="X37" s="405" t="s">
        <v>105</v>
      </c>
      <c r="Y37" s="421"/>
      <c r="Z37" s="422"/>
      <c r="AA37" s="423"/>
    </row>
    <row r="38" spans="1:27" ht="15">
      <c r="A38" s="334"/>
      <c r="B38" s="14">
        <v>16</v>
      </c>
      <c r="C38" s="4">
        <v>30</v>
      </c>
      <c r="D38" s="11" t="s">
        <v>6</v>
      </c>
      <c r="E38" s="8">
        <f t="shared" si="5"/>
        <v>3834</v>
      </c>
      <c r="F38" s="10">
        <f t="shared" si="5"/>
        <v>5112</v>
      </c>
      <c r="G38" s="8">
        <f t="shared" si="5"/>
        <v>980.94331875</v>
      </c>
      <c r="H38" s="6">
        <f t="shared" si="5"/>
        <v>1307.9244250000002</v>
      </c>
      <c r="I38" s="24">
        <f t="shared" si="7"/>
        <v>326.98110625000015</v>
      </c>
      <c r="K38" s="181">
        <f t="shared" si="6"/>
        <v>460.75</v>
      </c>
      <c r="L38" s="182">
        <f t="shared" si="6"/>
        <v>1991.2600000000002</v>
      </c>
      <c r="N38" s="152">
        <f t="shared" si="8"/>
        <v>0</v>
      </c>
      <c r="P38" s="139">
        <f t="shared" si="9"/>
        <v>1307.9244250000002</v>
      </c>
      <c r="R38" s="124">
        <f t="shared" si="10"/>
        <v>0</v>
      </c>
      <c r="T38" s="167">
        <f t="shared" si="11"/>
        <v>151.33333333333334</v>
      </c>
      <c r="V38" s="397">
        <f t="shared" si="12"/>
        <v>4446.083333333333</v>
      </c>
      <c r="X38" s="405"/>
      <c r="Y38" s="421"/>
      <c r="Z38" s="422"/>
      <c r="AA38" s="423"/>
    </row>
    <row r="39" spans="1:27" ht="15.75" thickBot="1">
      <c r="A39" s="334"/>
      <c r="B39" s="14">
        <v>1</v>
      </c>
      <c r="C39" s="4">
        <v>15</v>
      </c>
      <c r="D39" s="11" t="s">
        <v>7</v>
      </c>
      <c r="E39" s="8">
        <f t="shared" si="5"/>
        <v>3834</v>
      </c>
      <c r="F39" s="10">
        <f t="shared" si="5"/>
        <v>5112</v>
      </c>
      <c r="G39" s="8">
        <f t="shared" si="5"/>
        <v>980.94331875</v>
      </c>
      <c r="H39" s="6">
        <f t="shared" si="5"/>
        <v>1307.9244250000002</v>
      </c>
      <c r="I39" s="24">
        <f t="shared" si="7"/>
        <v>326.98110625000015</v>
      </c>
      <c r="K39" s="181">
        <f t="shared" si="6"/>
        <v>460.75</v>
      </c>
      <c r="L39" s="182">
        <f t="shared" si="6"/>
        <v>1991.2600000000002</v>
      </c>
      <c r="N39" s="152">
        <f t="shared" si="8"/>
        <v>0</v>
      </c>
      <c r="P39" s="139">
        <f t="shared" si="9"/>
        <v>1307.9244250000002</v>
      </c>
      <c r="R39" s="124">
        <f t="shared" si="10"/>
        <v>0</v>
      </c>
      <c r="T39" s="167">
        <f t="shared" si="11"/>
        <v>151.33333333333334</v>
      </c>
      <c r="V39" s="397">
        <f t="shared" si="12"/>
        <v>4446.083333333333</v>
      </c>
      <c r="X39" s="406"/>
      <c r="Y39" s="407"/>
      <c r="Z39" s="407"/>
      <c r="AA39" s="91"/>
    </row>
    <row r="40" spans="1:22" ht="15.75" thickBot="1">
      <c r="A40" s="335"/>
      <c r="B40" s="25">
        <v>16</v>
      </c>
      <c r="C40" s="26">
        <v>31</v>
      </c>
      <c r="D40" s="13" t="s">
        <v>7</v>
      </c>
      <c r="E40" s="51">
        <f t="shared" si="5"/>
        <v>3834</v>
      </c>
      <c r="F40" s="52">
        <f t="shared" si="5"/>
        <v>5112</v>
      </c>
      <c r="G40" s="51">
        <f t="shared" si="5"/>
        <v>980.94331875</v>
      </c>
      <c r="H40" s="53">
        <f t="shared" si="5"/>
        <v>1307.9244250000002</v>
      </c>
      <c r="I40" s="54">
        <f t="shared" si="7"/>
        <v>326.98110625000015</v>
      </c>
      <c r="K40" s="191">
        <f t="shared" si="6"/>
        <v>460.75</v>
      </c>
      <c r="L40" s="192">
        <f t="shared" si="6"/>
        <v>1991.2600000000002</v>
      </c>
      <c r="N40" s="153">
        <f t="shared" si="8"/>
        <v>0</v>
      </c>
      <c r="P40" s="140">
        <f t="shared" si="9"/>
        <v>1307.9244250000002</v>
      </c>
      <c r="R40" s="125">
        <f t="shared" si="10"/>
        <v>0</v>
      </c>
      <c r="T40" s="168">
        <f t="shared" si="11"/>
        <v>151.33333333333334</v>
      </c>
      <c r="V40" s="398">
        <f t="shared" si="12"/>
        <v>4446.083333333333</v>
      </c>
    </row>
    <row r="41" spans="1:27" ht="15.75">
      <c r="A41" s="333" t="s">
        <v>31</v>
      </c>
      <c r="B41" s="44">
        <v>1</v>
      </c>
      <c r="C41" s="45">
        <v>15</v>
      </c>
      <c r="D41" s="46" t="s">
        <v>8</v>
      </c>
      <c r="E41" s="47">
        <f t="shared" si="5"/>
        <v>3834</v>
      </c>
      <c r="F41" s="48">
        <f t="shared" si="5"/>
        <v>5112</v>
      </c>
      <c r="G41" s="47">
        <f t="shared" si="5"/>
        <v>980.94331875</v>
      </c>
      <c r="H41" s="49">
        <f t="shared" si="5"/>
        <v>1307.9244250000002</v>
      </c>
      <c r="I41" s="50">
        <f t="shared" si="7"/>
        <v>326.98110625000015</v>
      </c>
      <c r="K41" s="195">
        <f t="shared" si="6"/>
        <v>460.75</v>
      </c>
      <c r="L41" s="196">
        <f t="shared" si="6"/>
        <v>1991.2600000000002</v>
      </c>
      <c r="N41" s="154">
        <f t="shared" si="8"/>
        <v>0</v>
      </c>
      <c r="P41" s="141">
        <f t="shared" si="9"/>
        <v>1307.9244250000002</v>
      </c>
      <c r="R41" s="126">
        <f t="shared" si="10"/>
        <v>0</v>
      </c>
      <c r="T41" s="169">
        <f>L8/9</f>
        <v>0</v>
      </c>
      <c r="V41" s="396">
        <f>T41+K41+E41+N41</f>
        <v>4294.75</v>
      </c>
      <c r="X41" s="424" t="s">
        <v>99</v>
      </c>
      <c r="Y41" s="425"/>
      <c r="Z41" s="425"/>
      <c r="AA41" s="426"/>
    </row>
    <row r="42" spans="1:27" ht="15.75" thickBot="1">
      <c r="A42" s="334"/>
      <c r="B42" s="14">
        <v>16</v>
      </c>
      <c r="C42" s="4">
        <v>31</v>
      </c>
      <c r="D42" s="11" t="s">
        <v>8</v>
      </c>
      <c r="E42" s="8">
        <f t="shared" si="5"/>
        <v>3834</v>
      </c>
      <c r="F42" s="10">
        <f t="shared" si="5"/>
        <v>5112</v>
      </c>
      <c r="G42" s="8">
        <f t="shared" si="5"/>
        <v>980.94331875</v>
      </c>
      <c r="H42" s="6">
        <f t="shared" si="5"/>
        <v>1307.9244250000002</v>
      </c>
      <c r="I42" s="24">
        <f t="shared" si="7"/>
        <v>326.98110625000015</v>
      </c>
      <c r="K42" s="181">
        <f t="shared" si="6"/>
        <v>460.75</v>
      </c>
      <c r="L42" s="182">
        <f t="shared" si="6"/>
        <v>1991.2600000000002</v>
      </c>
      <c r="N42" s="152">
        <f t="shared" si="8"/>
        <v>0</v>
      </c>
      <c r="P42" s="139">
        <f t="shared" si="9"/>
        <v>1307.9244250000002</v>
      </c>
      <c r="R42" s="124">
        <f t="shared" si="10"/>
        <v>0</v>
      </c>
      <c r="T42" s="167">
        <f t="shared" si="11"/>
        <v>0</v>
      </c>
      <c r="V42" s="397">
        <f aca="true" t="shared" si="13" ref="V42:V49">V41</f>
        <v>4294.75</v>
      </c>
      <c r="X42" s="408" t="s">
        <v>43</v>
      </c>
      <c r="Y42" s="101" t="s">
        <v>45</v>
      </c>
      <c r="Z42" s="101" t="s">
        <v>44</v>
      </c>
      <c r="AA42" s="409" t="s">
        <v>91</v>
      </c>
    </row>
    <row r="43" spans="1:27" ht="15">
      <c r="A43" s="334"/>
      <c r="B43" s="14">
        <v>1</v>
      </c>
      <c r="C43" s="4">
        <v>15</v>
      </c>
      <c r="D43" s="11" t="s">
        <v>9</v>
      </c>
      <c r="E43" s="8">
        <f t="shared" si="5"/>
        <v>3834</v>
      </c>
      <c r="F43" s="10">
        <f t="shared" si="5"/>
        <v>5112</v>
      </c>
      <c r="G43" s="8">
        <f t="shared" si="5"/>
        <v>980.94331875</v>
      </c>
      <c r="H43" s="6">
        <f t="shared" si="5"/>
        <v>1307.9244250000002</v>
      </c>
      <c r="I43" s="24">
        <f t="shared" si="7"/>
        <v>326.98110625000015</v>
      </c>
      <c r="K43" s="181">
        <f t="shared" si="6"/>
        <v>460.75</v>
      </c>
      <c r="L43" s="182">
        <f t="shared" si="6"/>
        <v>1991.2600000000002</v>
      </c>
      <c r="N43" s="152">
        <f t="shared" si="8"/>
        <v>0</v>
      </c>
      <c r="P43" s="139">
        <f t="shared" si="9"/>
        <v>1307.9244250000002</v>
      </c>
      <c r="Q43" s="30"/>
      <c r="R43" s="124">
        <f t="shared" si="10"/>
        <v>0</v>
      </c>
      <c r="T43" s="167">
        <f t="shared" si="11"/>
        <v>0</v>
      </c>
      <c r="V43" s="397">
        <f t="shared" si="13"/>
        <v>4294.75</v>
      </c>
      <c r="X43" s="116" t="s">
        <v>42</v>
      </c>
      <c r="Y43" s="117">
        <f>SUM(F41:F49)-Y45-Y44-Y48</f>
        <v>16315.340174999998</v>
      </c>
      <c r="Z43" s="118">
        <f>IF(Y43=0,0,(Y43)/Y49)</f>
        <v>0.3253</v>
      </c>
      <c r="AA43" s="206">
        <f>Z43</f>
        <v>0.3253</v>
      </c>
    </row>
    <row r="44" spans="1:27" ht="15">
      <c r="A44" s="334"/>
      <c r="B44" s="14">
        <v>16</v>
      </c>
      <c r="C44" s="4">
        <v>28</v>
      </c>
      <c r="D44" s="11" t="s">
        <v>9</v>
      </c>
      <c r="E44" s="8">
        <f t="shared" si="5"/>
        <v>3834</v>
      </c>
      <c r="F44" s="10">
        <f t="shared" si="5"/>
        <v>5112</v>
      </c>
      <c r="G44" s="8">
        <f t="shared" si="5"/>
        <v>980.94331875</v>
      </c>
      <c r="H44" s="6">
        <f t="shared" si="5"/>
        <v>1307.9244250000002</v>
      </c>
      <c r="I44" s="24">
        <f t="shared" si="7"/>
        <v>326.98110625000015</v>
      </c>
      <c r="K44" s="181">
        <f t="shared" si="6"/>
        <v>460.75</v>
      </c>
      <c r="L44" s="182">
        <f t="shared" si="6"/>
        <v>1991.2600000000002</v>
      </c>
      <c r="N44" s="152">
        <f t="shared" si="8"/>
        <v>0</v>
      </c>
      <c r="P44" s="139">
        <f t="shared" si="9"/>
        <v>1307.9244250000002</v>
      </c>
      <c r="Q44" s="30"/>
      <c r="R44" s="124">
        <f t="shared" si="10"/>
        <v>0</v>
      </c>
      <c r="T44" s="167">
        <f t="shared" si="11"/>
        <v>0</v>
      </c>
      <c r="V44" s="397">
        <f t="shared" si="13"/>
        <v>4294.75</v>
      </c>
      <c r="X44" s="93" t="s">
        <v>40</v>
      </c>
      <c r="Y44" s="94">
        <f>SUM(R41:R49)</f>
        <v>0</v>
      </c>
      <c r="Z44" s="95">
        <f>IF(Y44=0,0,Y44/Y49)</f>
        <v>0</v>
      </c>
      <c r="AA44" s="207">
        <f>Z44</f>
        <v>0</v>
      </c>
    </row>
    <row r="45" spans="1:27" ht="15">
      <c r="A45" s="334"/>
      <c r="B45" s="14">
        <v>1</v>
      </c>
      <c r="C45" s="4">
        <v>15</v>
      </c>
      <c r="D45" s="11" t="s">
        <v>10</v>
      </c>
      <c r="E45" s="8">
        <f t="shared" si="5"/>
        <v>3834</v>
      </c>
      <c r="F45" s="10">
        <f t="shared" si="5"/>
        <v>5112</v>
      </c>
      <c r="G45" s="8">
        <f t="shared" si="5"/>
        <v>980.94331875</v>
      </c>
      <c r="H45" s="6">
        <f t="shared" si="5"/>
        <v>1307.9244250000002</v>
      </c>
      <c r="I45" s="24">
        <f t="shared" si="7"/>
        <v>326.98110625000015</v>
      </c>
      <c r="K45" s="181">
        <f t="shared" si="6"/>
        <v>460.75</v>
      </c>
      <c r="L45" s="182">
        <f t="shared" si="6"/>
        <v>1991.2600000000002</v>
      </c>
      <c r="N45" s="152">
        <f t="shared" si="8"/>
        <v>0</v>
      </c>
      <c r="P45" s="139">
        <f t="shared" si="9"/>
        <v>1307.9244250000002</v>
      </c>
      <c r="Q45" s="30"/>
      <c r="R45" s="124">
        <f t="shared" si="10"/>
        <v>0</v>
      </c>
      <c r="T45" s="167">
        <f t="shared" si="11"/>
        <v>0</v>
      </c>
      <c r="V45" s="397">
        <f t="shared" si="13"/>
        <v>4294.75</v>
      </c>
      <c r="X45" s="96" t="s">
        <v>39</v>
      </c>
      <c r="Y45" s="97">
        <f>SUM(P41:P49)</f>
        <v>11771.319825000002</v>
      </c>
      <c r="Z45" s="98">
        <f>IF(Y45=0,0,Y45/Y49)</f>
        <v>0.23470000000000005</v>
      </c>
      <c r="AA45" s="208">
        <f>Z45</f>
        <v>0.23470000000000005</v>
      </c>
    </row>
    <row r="46" spans="1:27" ht="15">
      <c r="A46" s="334"/>
      <c r="B46" s="14">
        <v>16</v>
      </c>
      <c r="C46" s="4">
        <v>31</v>
      </c>
      <c r="D46" s="11" t="s">
        <v>10</v>
      </c>
      <c r="E46" s="8">
        <f t="shared" si="5"/>
        <v>3834</v>
      </c>
      <c r="F46" s="10">
        <f t="shared" si="5"/>
        <v>5112</v>
      </c>
      <c r="G46" s="8">
        <f t="shared" si="5"/>
        <v>980.94331875</v>
      </c>
      <c r="H46" s="6">
        <f t="shared" si="5"/>
        <v>1307.9244250000002</v>
      </c>
      <c r="I46" s="24">
        <f t="shared" si="7"/>
        <v>326.98110625000015</v>
      </c>
      <c r="K46" s="181">
        <f t="shared" si="6"/>
        <v>460.75</v>
      </c>
      <c r="L46" s="182">
        <f t="shared" si="6"/>
        <v>1991.2600000000002</v>
      </c>
      <c r="N46" s="152">
        <f t="shared" si="8"/>
        <v>0</v>
      </c>
      <c r="P46" s="139">
        <f t="shared" si="9"/>
        <v>1307.9244250000002</v>
      </c>
      <c r="Q46" s="30"/>
      <c r="R46" s="124">
        <f t="shared" si="10"/>
        <v>0</v>
      </c>
      <c r="T46" s="167">
        <f t="shared" si="11"/>
        <v>0</v>
      </c>
      <c r="V46" s="397">
        <f t="shared" si="13"/>
        <v>4294.75</v>
      </c>
      <c r="X46" s="108" t="s">
        <v>41</v>
      </c>
      <c r="Y46" s="105">
        <f>SUM(N41:N49)</f>
        <v>0</v>
      </c>
      <c r="Z46" s="109">
        <f>IF(Y46=0,0,Y46/Y49)</f>
        <v>0</v>
      </c>
      <c r="AA46" s="300">
        <f>Z46</f>
        <v>0</v>
      </c>
    </row>
    <row r="47" spans="1:27" ht="15">
      <c r="A47" s="334"/>
      <c r="B47" s="14">
        <v>1</v>
      </c>
      <c r="C47" s="4">
        <v>15</v>
      </c>
      <c r="D47" s="11" t="s">
        <v>11</v>
      </c>
      <c r="E47" s="8">
        <f aca="true" t="shared" si="14" ref="E47:H52">E46</f>
        <v>3834</v>
      </c>
      <c r="F47" s="10">
        <f t="shared" si="14"/>
        <v>5112</v>
      </c>
      <c r="G47" s="8">
        <f t="shared" si="14"/>
        <v>980.94331875</v>
      </c>
      <c r="H47" s="6">
        <f t="shared" si="14"/>
        <v>1307.9244250000002</v>
      </c>
      <c r="I47" s="24">
        <f t="shared" si="7"/>
        <v>326.98110625000015</v>
      </c>
      <c r="K47" s="181">
        <f aca="true" t="shared" si="15" ref="K47:L52">K46</f>
        <v>460.75</v>
      </c>
      <c r="L47" s="182">
        <f t="shared" si="15"/>
        <v>1991.2600000000002</v>
      </c>
      <c r="N47" s="152">
        <f t="shared" si="8"/>
        <v>0</v>
      </c>
      <c r="P47" s="139">
        <f t="shared" si="9"/>
        <v>1307.9244250000002</v>
      </c>
      <c r="Q47" s="30"/>
      <c r="R47" s="124">
        <f t="shared" si="10"/>
        <v>0</v>
      </c>
      <c r="T47" s="167">
        <f t="shared" si="11"/>
        <v>0</v>
      </c>
      <c r="V47" s="397">
        <f t="shared" si="13"/>
        <v>4294.75</v>
      </c>
      <c r="X47" s="108" t="s">
        <v>79</v>
      </c>
      <c r="Y47" s="105">
        <f>SUM(K41:K49)</f>
        <v>4146.75</v>
      </c>
      <c r="Z47" s="106">
        <f>IF(Y47=0,0,Y47/Y49)</f>
        <v>0.08267910816024404</v>
      </c>
      <c r="AA47" s="372">
        <f>Z48+Z47</f>
        <v>0.44000000000000006</v>
      </c>
    </row>
    <row r="48" spans="1:27" ht="15">
      <c r="A48" s="334"/>
      <c r="B48" s="14">
        <v>16</v>
      </c>
      <c r="C48" s="4">
        <v>30</v>
      </c>
      <c r="D48" s="11" t="s">
        <v>11</v>
      </c>
      <c r="E48" s="8">
        <f t="shared" si="14"/>
        <v>3834</v>
      </c>
      <c r="F48" s="10">
        <f t="shared" si="14"/>
        <v>5112</v>
      </c>
      <c r="G48" s="8">
        <f t="shared" si="14"/>
        <v>980.94331875</v>
      </c>
      <c r="H48" s="6">
        <f t="shared" si="14"/>
        <v>1307.9244250000002</v>
      </c>
      <c r="I48" s="24">
        <f t="shared" si="7"/>
        <v>326.98110625000015</v>
      </c>
      <c r="K48" s="181">
        <f t="shared" si="15"/>
        <v>460.75</v>
      </c>
      <c r="L48" s="182">
        <f t="shared" si="15"/>
        <v>1991.2600000000002</v>
      </c>
      <c r="N48" s="152">
        <f t="shared" si="8"/>
        <v>0</v>
      </c>
      <c r="P48" s="139">
        <f t="shared" si="9"/>
        <v>1307.9244250000002</v>
      </c>
      <c r="Q48" s="30"/>
      <c r="R48" s="124">
        <f t="shared" si="10"/>
        <v>0</v>
      </c>
      <c r="T48" s="167">
        <f t="shared" si="11"/>
        <v>0</v>
      </c>
      <c r="V48" s="397">
        <f t="shared" si="13"/>
        <v>4294.75</v>
      </c>
      <c r="X48" s="199" t="s">
        <v>78</v>
      </c>
      <c r="Y48" s="105">
        <f>SUM(L41:L49)</f>
        <v>17921.340000000004</v>
      </c>
      <c r="Z48" s="107">
        <f>IF(Y48=0,0,Y48/Y49)</f>
        <v>0.357320891839756</v>
      </c>
      <c r="AA48" s="372"/>
    </row>
    <row r="49" spans="1:27" ht="15.75" thickBot="1">
      <c r="A49" s="335"/>
      <c r="B49" s="25">
        <v>1</v>
      </c>
      <c r="C49" s="26">
        <v>15</v>
      </c>
      <c r="D49" s="13" t="s">
        <v>12</v>
      </c>
      <c r="E49" s="51">
        <f t="shared" si="14"/>
        <v>3834</v>
      </c>
      <c r="F49" s="52">
        <f t="shared" si="14"/>
        <v>5112</v>
      </c>
      <c r="G49" s="51">
        <f t="shared" si="14"/>
        <v>980.94331875</v>
      </c>
      <c r="H49" s="53">
        <f t="shared" si="14"/>
        <v>1307.9244250000002</v>
      </c>
      <c r="I49" s="54">
        <f t="shared" si="7"/>
        <v>326.98110625000015</v>
      </c>
      <c r="K49" s="191">
        <f t="shared" si="15"/>
        <v>460.75</v>
      </c>
      <c r="L49" s="192">
        <f t="shared" si="15"/>
        <v>1991.2600000000002</v>
      </c>
      <c r="N49" s="153">
        <f t="shared" si="8"/>
        <v>0</v>
      </c>
      <c r="P49" s="140">
        <f t="shared" si="9"/>
        <v>1307.9244250000002</v>
      </c>
      <c r="Q49" s="30"/>
      <c r="R49" s="125">
        <f t="shared" si="10"/>
        <v>0</v>
      </c>
      <c r="T49" s="168">
        <f t="shared" si="11"/>
        <v>0</v>
      </c>
      <c r="V49" s="398">
        <f t="shared" si="13"/>
        <v>4294.75</v>
      </c>
      <c r="X49" s="112" t="s">
        <v>38</v>
      </c>
      <c r="Y49" s="209">
        <f>SUM(Y43:Y48)</f>
        <v>50154.75</v>
      </c>
      <c r="Z49" s="210">
        <f>SUM(Z43:Z48)</f>
        <v>1</v>
      </c>
      <c r="AA49" s="211">
        <f>SUM(AA43:AA48)</f>
        <v>1</v>
      </c>
    </row>
    <row r="50" spans="1:27" ht="15">
      <c r="A50" s="34"/>
      <c r="B50" s="44">
        <v>16</v>
      </c>
      <c r="C50" s="45">
        <v>31</v>
      </c>
      <c r="D50" s="46" t="s">
        <v>12</v>
      </c>
      <c r="E50" s="47">
        <f t="shared" si="14"/>
        <v>3834</v>
      </c>
      <c r="F50" s="57"/>
      <c r="G50" s="58"/>
      <c r="H50" s="59"/>
      <c r="I50" s="57"/>
      <c r="K50" s="187">
        <f>K31</f>
        <v>460.75</v>
      </c>
      <c r="L50" s="188"/>
      <c r="N50" s="155"/>
      <c r="P50" s="142"/>
      <c r="Q50" s="30"/>
      <c r="R50" s="127"/>
      <c r="T50" s="170"/>
      <c r="V50" s="394">
        <f aca="true" t="shared" si="16" ref="V50:V52">T50+K50+E50</f>
        <v>4294.75</v>
      </c>
      <c r="X50" s="237" t="s">
        <v>49</v>
      </c>
      <c r="Y50" s="177">
        <f>SUM(T41:T49)</f>
        <v>0</v>
      </c>
      <c r="Z50" s="89"/>
      <c r="AA50" s="403" t="s">
        <v>51</v>
      </c>
    </row>
    <row r="51" spans="1:27" ht="15.75" thickBot="1">
      <c r="A51" s="35" t="s">
        <v>33</v>
      </c>
      <c r="B51" s="14">
        <v>1</v>
      </c>
      <c r="C51" s="4">
        <v>15</v>
      </c>
      <c r="D51" s="11" t="s">
        <v>13</v>
      </c>
      <c r="E51" s="8">
        <f t="shared" si="14"/>
        <v>3834</v>
      </c>
      <c r="F51" s="9"/>
      <c r="G51" s="23"/>
      <c r="H51" s="7"/>
      <c r="I51" s="9"/>
      <c r="K51" s="179">
        <f t="shared" si="15"/>
        <v>460.75</v>
      </c>
      <c r="L51" s="180"/>
      <c r="N51" s="149"/>
      <c r="P51" s="136"/>
      <c r="Q51" s="30"/>
      <c r="R51" s="121"/>
      <c r="T51" s="164"/>
      <c r="V51" s="395">
        <f t="shared" si="16"/>
        <v>4294.75</v>
      </c>
      <c r="X51" s="113" t="s">
        <v>37</v>
      </c>
      <c r="Y51" s="90">
        <f>Y50+Y49</f>
        <v>50154.75</v>
      </c>
      <c r="Z51" s="91"/>
      <c r="AA51" s="404" t="s">
        <v>157</v>
      </c>
    </row>
    <row r="52" spans="1:27" ht="15.75" thickBot="1">
      <c r="A52" s="36"/>
      <c r="B52" s="25">
        <v>16</v>
      </c>
      <c r="C52" s="26">
        <v>30</v>
      </c>
      <c r="D52" s="13" t="s">
        <v>13</v>
      </c>
      <c r="E52" s="51">
        <f t="shared" si="14"/>
        <v>3834</v>
      </c>
      <c r="F52" s="60"/>
      <c r="G52" s="61"/>
      <c r="H52" s="62"/>
      <c r="I52" s="60"/>
      <c r="K52" s="384">
        <f t="shared" si="15"/>
        <v>460.75</v>
      </c>
      <c r="L52" s="385"/>
      <c r="N52" s="156"/>
      <c r="P52" s="143"/>
      <c r="Q52" s="30"/>
      <c r="R52" s="128"/>
      <c r="T52" s="171"/>
      <c r="V52" s="399">
        <f t="shared" si="16"/>
        <v>4294.75</v>
      </c>
      <c r="X52" s="405" t="s">
        <v>105</v>
      </c>
      <c r="Y52" s="31"/>
      <c r="Z52" s="31"/>
      <c r="AA52" s="89"/>
    </row>
    <row r="53" spans="1:27" ht="15">
      <c r="A53" s="66"/>
      <c r="B53" s="63"/>
      <c r="C53" s="56"/>
      <c r="D53" s="18"/>
      <c r="E53" s="55"/>
      <c r="F53" s="18"/>
      <c r="G53" s="55"/>
      <c r="H53" s="56"/>
      <c r="I53" s="18"/>
      <c r="K53" s="382"/>
      <c r="L53" s="383"/>
      <c r="N53" s="157"/>
      <c r="P53" s="144"/>
      <c r="Q53" s="30"/>
      <c r="R53" s="129"/>
      <c r="T53" s="172"/>
      <c r="V53" s="400"/>
      <c r="X53" s="405"/>
      <c r="Y53" s="31"/>
      <c r="Z53" s="31"/>
      <c r="AA53" s="89"/>
    </row>
    <row r="54" spans="1:27" ht="15">
      <c r="A54" s="67" t="s">
        <v>17</v>
      </c>
      <c r="B54" s="64"/>
      <c r="C54" s="5"/>
      <c r="D54" s="11" t="s">
        <v>17</v>
      </c>
      <c r="E54" s="8">
        <f>SUM(E29:E52)</f>
        <v>92016</v>
      </c>
      <c r="F54" s="10">
        <f aca="true" t="shared" si="17" ref="F54:I54">SUM(F29:F52)</f>
        <v>92016</v>
      </c>
      <c r="G54" s="8">
        <f t="shared" si="17"/>
        <v>17656.9797375</v>
      </c>
      <c r="H54" s="6">
        <f t="shared" si="17"/>
        <v>23542.639650000012</v>
      </c>
      <c r="I54" s="10">
        <f t="shared" si="17"/>
        <v>5885.659912500004</v>
      </c>
      <c r="K54" s="183">
        <f>SUM(K29:K52)</f>
        <v>11058</v>
      </c>
      <c r="L54" s="184">
        <f>SUM(L29:L52)</f>
        <v>35842.68000000002</v>
      </c>
      <c r="N54" s="158">
        <f>SUM(N29:N52)</f>
        <v>0</v>
      </c>
      <c r="P54" s="145">
        <f>SUM(P29:P52)</f>
        <v>23542.639650000012</v>
      </c>
      <c r="Q54" s="32"/>
      <c r="R54" s="130">
        <f>SUM(R29:R52)</f>
        <v>0</v>
      </c>
      <c r="T54" s="173">
        <f>SUM(T29:T52)</f>
        <v>1362</v>
      </c>
      <c r="V54" s="397">
        <f>SUM(V29:V52)</f>
        <v>104436</v>
      </c>
      <c r="X54" s="410"/>
      <c r="Y54" s="31"/>
      <c r="Z54" s="31"/>
      <c r="AA54" s="89"/>
    </row>
    <row r="55" spans="1:27" ht="15.75" thickBot="1">
      <c r="A55" s="72"/>
      <c r="B55" s="65"/>
      <c r="C55" s="15"/>
      <c r="D55" s="13"/>
      <c r="E55" s="12"/>
      <c r="F55" s="13"/>
      <c r="G55" s="12" t="s">
        <v>22</v>
      </c>
      <c r="H55" s="15"/>
      <c r="I55" s="13"/>
      <c r="K55" s="185"/>
      <c r="L55" s="186"/>
      <c r="M55" s="76"/>
      <c r="N55" s="159"/>
      <c r="P55" s="146"/>
      <c r="Q55" s="33"/>
      <c r="R55" s="131"/>
      <c r="S55" s="76"/>
      <c r="T55" s="174"/>
      <c r="V55" s="401"/>
      <c r="X55" s="406"/>
      <c r="Y55" s="407"/>
      <c r="Z55" s="407"/>
      <c r="AA55" s="91"/>
    </row>
    <row r="56" spans="1:27" ht="15">
      <c r="A56" s="68">
        <f>F56+K56+N56+T56</f>
        <v>51516.75</v>
      </c>
      <c r="D56" s="2" t="s">
        <v>30</v>
      </c>
      <c r="F56" s="3">
        <f>SUM(F32:F40)</f>
        <v>46008</v>
      </c>
      <c r="G56" s="3">
        <f aca="true" t="shared" si="18" ref="G56:H56">SUM(G32:G40)</f>
        <v>8828.48986875</v>
      </c>
      <c r="H56" s="3">
        <f t="shared" si="18"/>
        <v>11771.319825000002</v>
      </c>
      <c r="K56" s="160">
        <f>SUM(K32:K40)</f>
        <v>4146.75</v>
      </c>
      <c r="L56" s="160">
        <f>SUM(L32:L40)</f>
        <v>17921.340000000004</v>
      </c>
      <c r="N56" s="160">
        <f>SUM(N32:N40)</f>
        <v>0</v>
      </c>
      <c r="P56" s="99">
        <f>SUM(P32:P40)</f>
        <v>11771.319825000002</v>
      </c>
      <c r="R56" s="132">
        <f>SUM(R32:R40)</f>
        <v>0</v>
      </c>
      <c r="T56" s="175">
        <f>SUM(T32:T40)</f>
        <v>1362</v>
      </c>
      <c r="V56" s="79">
        <f>SUM(V32:V40)</f>
        <v>40014.75</v>
      </c>
      <c r="X56" s="414" t="s">
        <v>52</v>
      </c>
      <c r="Y56" s="415">
        <f>SUM(K29:K31,K50:K52)</f>
        <v>2764.5</v>
      </c>
      <c r="Z56" s="416">
        <f>IF(Y56=0,0,Y56/(Y57+Y56))</f>
        <v>0.08267910816024404</v>
      </c>
      <c r="AA56" s="411" t="s">
        <v>33</v>
      </c>
    </row>
    <row r="57" spans="1:27" ht="15">
      <c r="A57" s="70">
        <f>F57+K57+N57+T57</f>
        <v>50154.75</v>
      </c>
      <c r="D57" s="2" t="s">
        <v>31</v>
      </c>
      <c r="F57" s="3">
        <f>SUM(F41:F49)</f>
        <v>46008</v>
      </c>
      <c r="G57" s="3">
        <f aca="true" t="shared" si="19" ref="G57:H57">SUM(G41:G49)</f>
        <v>8828.48986875</v>
      </c>
      <c r="H57" s="3">
        <f t="shared" si="19"/>
        <v>11771.319825000002</v>
      </c>
      <c r="K57" s="160">
        <f>SUM(K41:K49)</f>
        <v>4146.75</v>
      </c>
      <c r="L57" s="160">
        <f>SUM(L41:L49)</f>
        <v>17921.340000000004</v>
      </c>
      <c r="N57" s="160">
        <f>SUM(N41:N49)</f>
        <v>0</v>
      </c>
      <c r="P57" s="99">
        <f>SUM(P41:P49)</f>
        <v>11771.319825000002</v>
      </c>
      <c r="R57" s="132">
        <f>SUM(R41:R49)</f>
        <v>0</v>
      </c>
      <c r="T57" s="175">
        <f>SUM(T41:T49)</f>
        <v>0</v>
      </c>
      <c r="V57" s="79">
        <f>SUM(V41:V49)</f>
        <v>38652.75</v>
      </c>
      <c r="X57" s="417" t="s">
        <v>154</v>
      </c>
      <c r="Y57" s="418">
        <f>I59</f>
        <v>30672</v>
      </c>
      <c r="Z57" s="419">
        <f>1-Z56</f>
        <v>0.917320891839756</v>
      </c>
      <c r="AA57" s="89"/>
    </row>
    <row r="58" spans="1:27" ht="15.75" thickBot="1">
      <c r="A58" s="68">
        <f>K58</f>
        <v>2764.5</v>
      </c>
      <c r="B58" s="373" t="s">
        <v>19</v>
      </c>
      <c r="C58" s="373"/>
      <c r="D58" s="373"/>
      <c r="E58" s="373"/>
      <c r="F58" s="373"/>
      <c r="G58" s="373"/>
      <c r="H58" s="373"/>
      <c r="I58" s="212">
        <f>E11/3</f>
        <v>33436.5</v>
      </c>
      <c r="K58" s="161">
        <f>SUM(K29:K31)+SUM(K50:K52)</f>
        <v>2764.5</v>
      </c>
      <c r="L58" s="161">
        <f>SUM(L29:L31)+SUM(L50:L52)</f>
        <v>0</v>
      </c>
      <c r="N58" s="161">
        <f aca="true" t="shared" si="20" ref="N58">SUM(N29:N31)+SUM(N50:N52)</f>
        <v>0</v>
      </c>
      <c r="P58" s="147">
        <f aca="true" t="shared" si="21" ref="P58">SUM(P29:P31)+SUM(P50:P52)</f>
        <v>0</v>
      </c>
      <c r="R58" s="133">
        <f aca="true" t="shared" si="22" ref="R58">SUM(R29:R31)+SUM(R50:R52)</f>
        <v>0</v>
      </c>
      <c r="T58" s="176">
        <f aca="true" t="shared" si="23" ref="T58">SUM(T29:T31)+SUM(T50:T52)</f>
        <v>0</v>
      </c>
      <c r="V58" s="402">
        <f aca="true" t="shared" si="24" ref="V58">SUM(V29:V31)+SUM(V50:V52)</f>
        <v>25768.5</v>
      </c>
      <c r="X58" s="412" t="s">
        <v>153</v>
      </c>
      <c r="Y58" s="413">
        <f>Y59+Y57</f>
        <v>135108</v>
      </c>
      <c r="Z58" s="420"/>
      <c r="AA58" s="91"/>
    </row>
    <row r="59" spans="1:25" ht="15.75" thickBot="1">
      <c r="A59" s="69">
        <f>A57+A56+A58</f>
        <v>104436</v>
      </c>
      <c r="B59" s="71" t="s">
        <v>53</v>
      </c>
      <c r="F59" s="274"/>
      <c r="G59" s="274"/>
      <c r="H59" s="77" t="s">
        <v>100</v>
      </c>
      <c r="I59" s="212">
        <f>I58-F10</f>
        <v>30672</v>
      </c>
      <c r="K59" s="160">
        <f>SUM(K56:K58)</f>
        <v>11058</v>
      </c>
      <c r="L59" s="160">
        <f>SUM(L56:L58)</f>
        <v>35842.68000000001</v>
      </c>
      <c r="N59" s="160">
        <f aca="true" t="shared" si="25" ref="N59">SUM(N56:N58)</f>
        <v>0</v>
      </c>
      <c r="P59" s="99">
        <f aca="true" t="shared" si="26" ref="P59">SUM(P56:P58)</f>
        <v>23542.639650000005</v>
      </c>
      <c r="R59" s="132">
        <f aca="true" t="shared" si="27" ref="R59">SUM(R56:R58)</f>
        <v>0</v>
      </c>
      <c r="T59" s="175">
        <f aca="true" t="shared" si="28" ref="T59">SUM(T56:T58)</f>
        <v>1362</v>
      </c>
      <c r="V59" s="79">
        <f aca="true" t="shared" si="29" ref="V59">SUM(V56:V58)</f>
        <v>104436</v>
      </c>
      <c r="X59" s="387" t="s">
        <v>106</v>
      </c>
      <c r="Y59" s="386">
        <f>Y56+Y51+Y36</f>
        <v>104436</v>
      </c>
    </row>
    <row r="60" ht="15">
      <c r="X60" s="388"/>
    </row>
    <row r="61" ht="15">
      <c r="X61" s="388"/>
    </row>
    <row r="62" ht="15">
      <c r="X62" s="388"/>
    </row>
  </sheetData>
  <mergeCells count="40">
    <mergeCell ref="AA7:AA8"/>
    <mergeCell ref="B1:I1"/>
    <mergeCell ref="K1:V2"/>
    <mergeCell ref="Y1:AA1"/>
    <mergeCell ref="B2:I2"/>
    <mergeCell ref="Y2:AA2"/>
    <mergeCell ref="B3:I3"/>
    <mergeCell ref="B5:I5"/>
    <mergeCell ref="K5:V5"/>
    <mergeCell ref="A7:E7"/>
    <mergeCell ref="T7:V7"/>
    <mergeCell ref="X7:X8"/>
    <mergeCell ref="I11:L11"/>
    <mergeCell ref="D13:E13"/>
    <mergeCell ref="T13:V13"/>
    <mergeCell ref="K23:R23"/>
    <mergeCell ref="K24:L24"/>
    <mergeCell ref="X23:AA24"/>
    <mergeCell ref="A25:A28"/>
    <mergeCell ref="B25:D28"/>
    <mergeCell ref="E25:E28"/>
    <mergeCell ref="F25:F28"/>
    <mergeCell ref="G25:G28"/>
    <mergeCell ref="H25:H28"/>
    <mergeCell ref="I25:I28"/>
    <mergeCell ref="K25:L26"/>
    <mergeCell ref="N25:N28"/>
    <mergeCell ref="X26:AA26"/>
    <mergeCell ref="P25:P28"/>
    <mergeCell ref="R25:R28"/>
    <mergeCell ref="T25:T28"/>
    <mergeCell ref="V25:V28"/>
    <mergeCell ref="K27:K28"/>
    <mergeCell ref="L27:L28"/>
    <mergeCell ref="A32:A40"/>
    <mergeCell ref="AA32:AA33"/>
    <mergeCell ref="A41:A49"/>
    <mergeCell ref="B58:H58"/>
    <mergeCell ref="X41:AA41"/>
    <mergeCell ref="AA47:AA48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zoomScale="90" zoomScaleNormal="90" workbookViewId="0" topLeftCell="A1">
      <selection activeCell="Z21" sqref="Z21"/>
    </sheetView>
  </sheetViews>
  <sheetFormatPr defaultColWidth="9.140625" defaultRowHeight="15"/>
  <cols>
    <col min="1" max="1" width="13.140625" style="76" customWidth="1"/>
    <col min="2" max="3" width="4.7109375" style="1" customWidth="1"/>
    <col min="4" max="4" width="12.8515625" style="1" customWidth="1"/>
    <col min="5" max="5" width="13.140625" style="1" customWidth="1"/>
    <col min="6" max="6" width="13.28125" style="1" customWidth="1"/>
    <col min="7" max="7" width="14.421875" style="1" customWidth="1"/>
    <col min="8" max="8" width="15.28125" style="1" customWidth="1"/>
    <col min="9" max="9" width="12.8515625" style="1" customWidth="1"/>
    <col min="10" max="10" width="2.28125" style="0" customWidth="1"/>
    <col min="11" max="11" width="12.00390625" style="0" customWidth="1"/>
    <col min="12" max="12" width="13.7109375" style="0" customWidth="1"/>
    <col min="13" max="13" width="2.28125" style="0" customWidth="1"/>
    <col min="14" max="14" width="14.57421875" style="0" customWidth="1"/>
    <col min="15" max="15" width="2.28125" style="0" customWidth="1"/>
    <col min="16" max="16" width="14.57421875" style="0" customWidth="1"/>
    <col min="17" max="17" width="2.28125" style="0" customWidth="1"/>
    <col min="18" max="18" width="14.57421875" style="0" customWidth="1"/>
    <col min="19" max="19" width="2.28125" style="0" customWidth="1"/>
    <col min="20" max="20" width="13.7109375" style="0" customWidth="1"/>
    <col min="21" max="21" width="2.28125" style="0" customWidth="1"/>
    <col min="22" max="22" width="15.00390625" style="0" customWidth="1"/>
    <col min="23" max="23" width="4.7109375" style="0" customWidth="1"/>
    <col min="24" max="24" width="38.7109375" style="0" customWidth="1"/>
    <col min="25" max="25" width="14.140625" style="0" customWidth="1"/>
    <col min="26" max="26" width="13.57421875" style="0" customWidth="1"/>
    <col min="27" max="27" width="9.7109375" style="0" customWidth="1"/>
  </cols>
  <sheetData>
    <row r="1" spans="2:27" ht="18.75" customHeight="1">
      <c r="B1" s="325" t="s">
        <v>0</v>
      </c>
      <c r="C1" s="325"/>
      <c r="D1" s="325"/>
      <c r="E1" s="325"/>
      <c r="F1" s="325"/>
      <c r="G1" s="325"/>
      <c r="H1" s="325"/>
      <c r="I1" s="325"/>
      <c r="K1" s="381" t="s">
        <v>54</v>
      </c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277"/>
      <c r="X1" s="278" t="s">
        <v>111</v>
      </c>
      <c r="Y1" s="313"/>
      <c r="Z1" s="313"/>
      <c r="AA1" s="313"/>
    </row>
    <row r="2" spans="2:27" ht="18.75" customHeight="1">
      <c r="B2" s="325" t="s">
        <v>56</v>
      </c>
      <c r="C2" s="325"/>
      <c r="D2" s="325"/>
      <c r="E2" s="325"/>
      <c r="F2" s="325"/>
      <c r="G2" s="325"/>
      <c r="H2" s="325"/>
      <c r="I2" s="325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277"/>
      <c r="X2" s="240" t="s">
        <v>112</v>
      </c>
      <c r="Y2" s="313"/>
      <c r="Z2" s="313"/>
      <c r="AA2" s="313"/>
    </row>
    <row r="3" spans="2:22" ht="21">
      <c r="B3" s="325" t="s">
        <v>55</v>
      </c>
      <c r="C3" s="325"/>
      <c r="D3" s="325"/>
      <c r="E3" s="325"/>
      <c r="F3" s="325"/>
      <c r="G3" s="325"/>
      <c r="H3" s="325"/>
      <c r="I3" s="325"/>
      <c r="K3" s="276" t="s">
        <v>117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ht="33" customHeight="1"/>
    <row r="5" spans="2:24" ht="18.75">
      <c r="B5" s="378" t="s">
        <v>127</v>
      </c>
      <c r="C5" s="378"/>
      <c r="D5" s="378"/>
      <c r="E5" s="378"/>
      <c r="F5" s="378"/>
      <c r="G5" s="378"/>
      <c r="H5" s="378"/>
      <c r="I5" s="378"/>
      <c r="K5" s="378" t="s">
        <v>135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X5" s="273" t="s">
        <v>128</v>
      </c>
    </row>
    <row r="7" spans="1:27" ht="18.75">
      <c r="A7" s="331" t="s">
        <v>14</v>
      </c>
      <c r="B7" s="319"/>
      <c r="C7" s="319"/>
      <c r="D7" s="319"/>
      <c r="E7" s="332"/>
      <c r="F7" s="38" t="s">
        <v>33</v>
      </c>
      <c r="G7" s="87" t="s">
        <v>36</v>
      </c>
      <c r="K7" s="236" t="s">
        <v>69</v>
      </c>
      <c r="L7" s="202">
        <v>2043</v>
      </c>
      <c r="M7" s="178" t="s">
        <v>132</v>
      </c>
      <c r="T7" s="377" t="s">
        <v>74</v>
      </c>
      <c r="U7" s="377"/>
      <c r="V7" s="377"/>
      <c r="X7" s="374" t="s">
        <v>103</v>
      </c>
      <c r="Y7" s="292" t="s">
        <v>121</v>
      </c>
      <c r="Z7" s="292" t="s">
        <v>122</v>
      </c>
      <c r="AA7" s="374" t="s">
        <v>124</v>
      </c>
    </row>
    <row r="8" spans="1:27" ht="15">
      <c r="A8" s="103" t="s">
        <v>16</v>
      </c>
      <c r="B8" s="102"/>
      <c r="C8" s="102"/>
      <c r="D8" s="102"/>
      <c r="E8" s="200">
        <v>92016</v>
      </c>
      <c r="F8" s="84">
        <v>0</v>
      </c>
      <c r="G8" s="82">
        <f aca="true" t="shared" si="0" ref="G8:G9">F8+E8</f>
        <v>92016</v>
      </c>
      <c r="K8" s="236" t="s">
        <v>69</v>
      </c>
      <c r="L8" s="203">
        <v>2724</v>
      </c>
      <c r="M8" s="178" t="s">
        <v>133</v>
      </c>
      <c r="U8" s="2" t="s">
        <v>61</v>
      </c>
      <c r="V8" s="228"/>
      <c r="X8" s="375"/>
      <c r="Y8" s="293" t="s">
        <v>120</v>
      </c>
      <c r="Z8" s="293" t="s">
        <v>123</v>
      </c>
      <c r="AA8" s="375"/>
    </row>
    <row r="9" spans="1:27" ht="15">
      <c r="A9" s="111" t="s">
        <v>47</v>
      </c>
      <c r="B9" s="104"/>
      <c r="C9" s="104"/>
      <c r="D9" s="104"/>
      <c r="E9" s="201">
        <v>15000</v>
      </c>
      <c r="F9" s="110">
        <v>0</v>
      </c>
      <c r="G9" s="82">
        <f t="shared" si="0"/>
        <v>15000</v>
      </c>
      <c r="K9" s="86" t="s">
        <v>134</v>
      </c>
      <c r="L9" s="27">
        <f>SUM(L7:L8)+G11</f>
        <v>122841</v>
      </c>
      <c r="M9" s="78"/>
      <c r="U9" s="234" t="s">
        <v>66</v>
      </c>
      <c r="V9" s="88"/>
      <c r="W9">
        <v>1</v>
      </c>
      <c r="X9" s="291" t="s">
        <v>148</v>
      </c>
      <c r="Y9" s="291" t="s">
        <v>24</v>
      </c>
      <c r="Z9" s="305" t="s">
        <v>150</v>
      </c>
      <c r="AA9" s="291">
        <v>0.75</v>
      </c>
    </row>
    <row r="10" spans="1:27" ht="15">
      <c r="A10" s="111" t="s">
        <v>15</v>
      </c>
      <c r="B10" s="104"/>
      <c r="C10" s="104"/>
      <c r="D10" s="104"/>
      <c r="E10" s="238">
        <f>9/12*G10</f>
        <v>8293.5</v>
      </c>
      <c r="F10" s="239">
        <f>3/12*G10</f>
        <v>2764.5</v>
      </c>
      <c r="G10" s="204">
        <v>11058</v>
      </c>
      <c r="U10" s="2" t="s">
        <v>129</v>
      </c>
      <c r="V10" s="227"/>
      <c r="W10">
        <v>2</v>
      </c>
      <c r="X10" s="291" t="s">
        <v>156</v>
      </c>
      <c r="Y10" s="291" t="s">
        <v>151</v>
      </c>
      <c r="Z10" s="301"/>
      <c r="AA10" s="291">
        <v>0.25</v>
      </c>
    </row>
    <row r="11" spans="1:27" ht="15">
      <c r="A11" s="80"/>
      <c r="B11" s="28"/>
      <c r="C11" s="28"/>
      <c r="D11" s="81" t="s">
        <v>26</v>
      </c>
      <c r="E11" s="100">
        <f>SUM(E8:E10)</f>
        <v>115309.5</v>
      </c>
      <c r="F11" s="85">
        <f>SUM(F8:F10)</f>
        <v>2764.5</v>
      </c>
      <c r="G11" s="83">
        <f>SUM(G8:G10)</f>
        <v>118074</v>
      </c>
      <c r="I11" s="320" t="s">
        <v>126</v>
      </c>
      <c r="J11" s="321"/>
      <c r="K11" s="321"/>
      <c r="L11" s="322"/>
      <c r="U11" s="2" t="s">
        <v>131</v>
      </c>
      <c r="V11" s="275"/>
      <c r="W11">
        <v>3</v>
      </c>
      <c r="X11" s="291" t="s">
        <v>142</v>
      </c>
      <c r="Y11" s="291" t="s">
        <v>24</v>
      </c>
      <c r="Z11" s="301" t="s">
        <v>140</v>
      </c>
      <c r="AA11" s="291">
        <v>2.05</v>
      </c>
    </row>
    <row r="12" spans="8:27" ht="15">
      <c r="H12" s="267" t="s">
        <v>70</v>
      </c>
      <c r="I12" s="268" t="s">
        <v>73</v>
      </c>
      <c r="J12" s="246"/>
      <c r="K12" s="245" t="s">
        <v>71</v>
      </c>
      <c r="L12" s="247" t="s">
        <v>72</v>
      </c>
      <c r="W12">
        <v>4</v>
      </c>
      <c r="X12" s="291" t="s">
        <v>143</v>
      </c>
      <c r="Y12" s="291" t="s">
        <v>24</v>
      </c>
      <c r="Z12" s="302" t="s">
        <v>141</v>
      </c>
      <c r="AA12" s="291">
        <v>3</v>
      </c>
    </row>
    <row r="13" spans="1:27" ht="15" customHeight="1">
      <c r="A13" s="261"/>
      <c r="B13" s="213"/>
      <c r="C13" s="213"/>
      <c r="D13" s="319" t="s">
        <v>82</v>
      </c>
      <c r="E13" s="319"/>
      <c r="F13" s="213"/>
      <c r="G13" s="242"/>
      <c r="H13" s="253">
        <v>1</v>
      </c>
      <c r="I13" s="269">
        <v>681</v>
      </c>
      <c r="J13" s="243"/>
      <c r="K13" s="249">
        <v>594</v>
      </c>
      <c r="L13" s="250">
        <v>505</v>
      </c>
      <c r="T13" s="377" t="s">
        <v>75</v>
      </c>
      <c r="U13" s="377"/>
      <c r="V13" s="377"/>
      <c r="W13">
        <v>5</v>
      </c>
      <c r="X13" s="291" t="s">
        <v>144</v>
      </c>
      <c r="Y13" s="291" t="s">
        <v>24</v>
      </c>
      <c r="Z13" s="302" t="s">
        <v>141</v>
      </c>
      <c r="AA13" s="291">
        <v>0.2</v>
      </c>
    </row>
    <row r="14" spans="1:27" ht="15">
      <c r="A14" s="248"/>
      <c r="B14" s="253"/>
      <c r="C14" s="253"/>
      <c r="D14" s="33" t="s">
        <v>58</v>
      </c>
      <c r="E14" s="33" t="s">
        <v>59</v>
      </c>
      <c r="F14" s="33" t="s">
        <v>84</v>
      </c>
      <c r="G14" s="262" t="s">
        <v>85</v>
      </c>
      <c r="H14" s="253">
        <v>2</v>
      </c>
      <c r="I14" s="269">
        <f>H14*681</f>
        <v>1362</v>
      </c>
      <c r="J14" s="243"/>
      <c r="K14" s="249">
        <f>K$13*H14</f>
        <v>1188</v>
      </c>
      <c r="L14" s="250">
        <f>L$13*H14</f>
        <v>1010</v>
      </c>
      <c r="U14" s="235" t="s">
        <v>67</v>
      </c>
      <c r="V14" s="241" t="s">
        <v>65</v>
      </c>
      <c r="W14">
        <v>6</v>
      </c>
      <c r="X14" s="291" t="s">
        <v>145</v>
      </c>
      <c r="Y14" s="291" t="s">
        <v>24</v>
      </c>
      <c r="Z14" s="303" t="s">
        <v>146</v>
      </c>
      <c r="AA14" s="291"/>
    </row>
    <row r="15" spans="1:27" ht="15">
      <c r="A15" s="214" t="s">
        <v>86</v>
      </c>
      <c r="B15" s="215"/>
      <c r="C15" s="216" t="s">
        <v>81</v>
      </c>
      <c r="D15" s="217">
        <f>F15/0.22*3</f>
        <v>2.0454545454545454</v>
      </c>
      <c r="E15" s="217">
        <f>F15/0.25*3</f>
        <v>1.7999999999999998</v>
      </c>
      <c r="F15" s="258">
        <v>0.15</v>
      </c>
      <c r="G15" s="263">
        <f>F15*(E8+E9+E10)</f>
        <v>17296.425</v>
      </c>
      <c r="H15" s="253">
        <v>3</v>
      </c>
      <c r="I15" s="269">
        <f>H15*681</f>
        <v>2043</v>
      </c>
      <c r="J15" s="243"/>
      <c r="K15" s="249">
        <f>K$13*H15</f>
        <v>1782</v>
      </c>
      <c r="L15" s="250">
        <f>L$13*H15</f>
        <v>1515</v>
      </c>
      <c r="U15" s="231" t="s">
        <v>107</v>
      </c>
      <c r="V15" s="232" t="s">
        <v>76</v>
      </c>
      <c r="W15">
        <v>7</v>
      </c>
      <c r="X15" s="291" t="s">
        <v>147</v>
      </c>
      <c r="Y15" s="291" t="s">
        <v>24</v>
      </c>
      <c r="Z15" s="303" t="s">
        <v>146</v>
      </c>
      <c r="AA15" s="291">
        <v>6</v>
      </c>
    </row>
    <row r="16" spans="1:27" ht="15">
      <c r="A16" s="218" t="s">
        <v>87</v>
      </c>
      <c r="B16" s="219"/>
      <c r="C16" s="220" t="s">
        <v>81</v>
      </c>
      <c r="D16" s="221">
        <f>F16/0.22*3</f>
        <v>3.200454545454545</v>
      </c>
      <c r="E16" s="221">
        <f>F16/0.25*3</f>
        <v>2.8164</v>
      </c>
      <c r="F16" s="259">
        <v>0.2347</v>
      </c>
      <c r="G16" s="264">
        <f>F16*(E8+E9+E10)</f>
        <v>27063.139649999997</v>
      </c>
      <c r="H16" s="253">
        <v>4</v>
      </c>
      <c r="I16" s="269">
        <f>H16*681</f>
        <v>2724</v>
      </c>
      <c r="J16" s="243"/>
      <c r="K16" s="249">
        <f>K$13*H16</f>
        <v>2376</v>
      </c>
      <c r="L16" s="250">
        <f>L$13*H16</f>
        <v>2020</v>
      </c>
      <c r="U16" s="230" t="s">
        <v>108</v>
      </c>
      <c r="V16" s="233" t="s">
        <v>64</v>
      </c>
      <c r="W16">
        <v>8</v>
      </c>
      <c r="X16" s="291" t="s">
        <v>149</v>
      </c>
      <c r="Y16" s="304" t="s">
        <v>25</v>
      </c>
      <c r="Z16" s="304" t="s">
        <v>25</v>
      </c>
      <c r="AA16" s="304">
        <v>3</v>
      </c>
    </row>
    <row r="17" spans="1:27" ht="15">
      <c r="A17" s="222" t="s">
        <v>88</v>
      </c>
      <c r="B17" s="223"/>
      <c r="C17" s="224" t="s">
        <v>81</v>
      </c>
      <c r="D17" s="205">
        <f>IF(F17=0,0,F17/0.44*6)</f>
        <v>6</v>
      </c>
      <c r="E17" s="296">
        <f>F17/0.25*3</f>
        <v>5.28</v>
      </c>
      <c r="F17" s="297">
        <v>0.44</v>
      </c>
      <c r="G17" s="298">
        <f>F17*(E8+E9)</f>
        <v>47087.04</v>
      </c>
      <c r="H17" s="253">
        <v>5</v>
      </c>
      <c r="I17" s="269">
        <f aca="true" t="shared" si="1" ref="I17:I18">H17*681</f>
        <v>3405</v>
      </c>
      <c r="J17" s="243"/>
      <c r="K17" s="249">
        <f aca="true" t="shared" si="2" ref="K17:K18">K$13*H17</f>
        <v>2970</v>
      </c>
      <c r="L17" s="250">
        <f aca="true" t="shared" si="3" ref="L17:L18">L$13*H17</f>
        <v>2525</v>
      </c>
      <c r="U17" s="229" t="s">
        <v>109</v>
      </c>
      <c r="V17" s="134" t="s">
        <v>63</v>
      </c>
      <c r="W17">
        <v>9</v>
      </c>
      <c r="X17" s="291" t="s">
        <v>158</v>
      </c>
      <c r="Y17" s="291" t="s">
        <v>151</v>
      </c>
      <c r="Z17" s="291"/>
      <c r="AA17" s="291">
        <v>2</v>
      </c>
    </row>
    <row r="18" spans="1:27" ht="15" customHeight="1">
      <c r="A18" s="80"/>
      <c r="B18" s="28"/>
      <c r="C18" s="225" t="s">
        <v>83</v>
      </c>
      <c r="D18" s="226">
        <f>SUM(D15:D17)</f>
        <v>11.245909090909091</v>
      </c>
      <c r="E18" s="226">
        <f>SUM(E15:E17)</f>
        <v>9.8964</v>
      </c>
      <c r="F18" s="295">
        <f>SUM(F15:F17)</f>
        <v>0.8247</v>
      </c>
      <c r="G18" s="299">
        <f>SUM(G15:G17)</f>
        <v>91446.60465</v>
      </c>
      <c r="H18" s="271">
        <v>6</v>
      </c>
      <c r="I18" s="270">
        <f t="shared" si="1"/>
        <v>4086</v>
      </c>
      <c r="J18" s="244"/>
      <c r="K18" s="251">
        <f t="shared" si="2"/>
        <v>3564</v>
      </c>
      <c r="L18" s="252">
        <f t="shared" si="3"/>
        <v>3030</v>
      </c>
      <c r="U18" s="115" t="s">
        <v>110</v>
      </c>
      <c r="V18" s="114" t="s">
        <v>62</v>
      </c>
      <c r="W18">
        <v>10</v>
      </c>
      <c r="X18" s="291"/>
      <c r="Y18" s="291"/>
      <c r="Z18" s="291"/>
      <c r="AA18" s="291"/>
    </row>
    <row r="19" spans="1:24" ht="15" customHeight="1">
      <c r="A19" s="253"/>
      <c r="B19" s="253"/>
      <c r="C19" s="256"/>
      <c r="D19" s="257"/>
      <c r="E19" s="257"/>
      <c r="F19" s="253"/>
      <c r="G19" s="31"/>
      <c r="H19" s="271"/>
      <c r="I19" s="249"/>
      <c r="J19" s="243"/>
      <c r="K19" s="249"/>
      <c r="L19" s="249"/>
      <c r="U19" s="236" t="s">
        <v>152</v>
      </c>
      <c r="V19" s="162" t="s">
        <v>68</v>
      </c>
      <c r="X19" s="1" t="s">
        <v>130</v>
      </c>
    </row>
    <row r="20" spans="1:24" ht="15" customHeight="1">
      <c r="A20" s="253"/>
      <c r="B20" s="253"/>
      <c r="C20" s="256"/>
      <c r="D20" s="257"/>
      <c r="E20" s="257"/>
      <c r="F20" s="253"/>
      <c r="G20" s="31"/>
      <c r="H20" s="271"/>
      <c r="I20" s="249"/>
      <c r="J20" s="243"/>
      <c r="K20" s="249"/>
      <c r="L20" s="249"/>
      <c r="U20" s="236"/>
      <c r="V20" s="162"/>
      <c r="X20" s="1" t="s">
        <v>125</v>
      </c>
    </row>
    <row r="21" spans="1:22" ht="33" customHeight="1">
      <c r="A21" s="253"/>
      <c r="B21" s="253"/>
      <c r="C21" s="256"/>
      <c r="D21" s="257"/>
      <c r="E21" s="257"/>
      <c r="F21" s="253"/>
      <c r="G21" s="31"/>
      <c r="H21" s="271"/>
      <c r="I21" s="249"/>
      <c r="J21" s="243"/>
      <c r="K21" s="249"/>
      <c r="L21" s="249"/>
      <c r="U21" s="236"/>
      <c r="V21" s="162"/>
    </row>
    <row r="22" spans="1:12" ht="15" customHeight="1">
      <c r="A22" s="253"/>
      <c r="B22" s="253"/>
      <c r="C22" s="256"/>
      <c r="D22" s="257"/>
      <c r="E22" s="257"/>
      <c r="F22" s="253"/>
      <c r="G22" s="31"/>
      <c r="H22" s="271"/>
      <c r="I22" s="249"/>
      <c r="J22" s="243"/>
      <c r="K22" s="249"/>
      <c r="L22" s="249"/>
    </row>
    <row r="23" spans="7:27" ht="15.75" customHeight="1">
      <c r="G23"/>
      <c r="H23"/>
      <c r="I23"/>
      <c r="K23" s="314" t="s">
        <v>113</v>
      </c>
      <c r="L23" s="314"/>
      <c r="M23" s="314"/>
      <c r="N23" s="314"/>
      <c r="O23" s="314"/>
      <c r="P23" s="314"/>
      <c r="Q23" s="314"/>
      <c r="R23" s="314"/>
      <c r="T23" s="162" t="s">
        <v>92</v>
      </c>
      <c r="U23" s="1"/>
      <c r="V23" s="390" t="s">
        <v>155</v>
      </c>
      <c r="X23" s="376" t="s">
        <v>97</v>
      </c>
      <c r="Y23" s="376"/>
      <c r="Z23" s="376"/>
      <c r="AA23" s="376"/>
    </row>
    <row r="24" spans="6:27" ht="15.75" customHeight="1" thickBot="1">
      <c r="F24" s="75" t="s">
        <v>24</v>
      </c>
      <c r="G24" s="92">
        <f>SUM(F15:F16)</f>
        <v>0.3847</v>
      </c>
      <c r="H24" s="75" t="s">
        <v>24</v>
      </c>
      <c r="K24" s="312" t="s">
        <v>93</v>
      </c>
      <c r="L24" s="312"/>
      <c r="M24" s="75"/>
      <c r="N24" s="114" t="s">
        <v>93</v>
      </c>
      <c r="O24" s="75"/>
      <c r="P24" s="134" t="s">
        <v>94</v>
      </c>
      <c r="Q24" s="75"/>
      <c r="R24" s="119" t="s">
        <v>96</v>
      </c>
      <c r="T24" s="162" t="s">
        <v>95</v>
      </c>
      <c r="X24" s="376"/>
      <c r="Y24" s="376"/>
      <c r="Z24" s="376"/>
      <c r="AA24" s="376"/>
    </row>
    <row r="25" spans="1:25" ht="15" customHeight="1" thickBot="1">
      <c r="A25" s="333" t="s">
        <v>32</v>
      </c>
      <c r="B25" s="336" t="s">
        <v>1</v>
      </c>
      <c r="C25" s="337"/>
      <c r="D25" s="338"/>
      <c r="E25" s="345" t="s">
        <v>20</v>
      </c>
      <c r="F25" s="348" t="s">
        <v>21</v>
      </c>
      <c r="G25" s="351" t="s">
        <v>34</v>
      </c>
      <c r="H25" s="354" t="s">
        <v>35</v>
      </c>
      <c r="I25" s="357" t="s">
        <v>18</v>
      </c>
      <c r="K25" s="360" t="s">
        <v>115</v>
      </c>
      <c r="L25" s="361"/>
      <c r="N25" s="364" t="s">
        <v>48</v>
      </c>
      <c r="P25" s="366" t="s">
        <v>27</v>
      </c>
      <c r="Q25" s="29"/>
      <c r="R25" s="368" t="s">
        <v>29</v>
      </c>
      <c r="T25" s="370" t="s">
        <v>23</v>
      </c>
      <c r="V25" s="391" t="s">
        <v>159</v>
      </c>
      <c r="X25" s="389" t="s">
        <v>119</v>
      </c>
      <c r="Y25" s="290">
        <f>E11</f>
        <v>115309.5</v>
      </c>
    </row>
    <row r="26" spans="1:27" ht="15.75">
      <c r="A26" s="334"/>
      <c r="B26" s="339"/>
      <c r="C26" s="340"/>
      <c r="D26" s="341"/>
      <c r="E26" s="346"/>
      <c r="F26" s="349"/>
      <c r="G26" s="352"/>
      <c r="H26" s="355"/>
      <c r="I26" s="358"/>
      <c r="K26" s="362"/>
      <c r="L26" s="363"/>
      <c r="N26" s="365"/>
      <c r="P26" s="367"/>
      <c r="Q26" s="29"/>
      <c r="R26" s="369"/>
      <c r="T26" s="371"/>
      <c r="V26" s="392"/>
      <c r="X26" s="424" t="s">
        <v>98</v>
      </c>
      <c r="Y26" s="425"/>
      <c r="Z26" s="425"/>
      <c r="AA26" s="426"/>
    </row>
    <row r="27" spans="1:27" ht="15.75" thickBot="1">
      <c r="A27" s="334"/>
      <c r="B27" s="339"/>
      <c r="C27" s="340"/>
      <c r="D27" s="341"/>
      <c r="E27" s="346"/>
      <c r="F27" s="349"/>
      <c r="G27" s="352"/>
      <c r="H27" s="355"/>
      <c r="I27" s="358"/>
      <c r="K27" s="327" t="s">
        <v>46</v>
      </c>
      <c r="L27" s="329" t="s">
        <v>80</v>
      </c>
      <c r="N27" s="365"/>
      <c r="P27" s="367"/>
      <c r="Q27" s="29"/>
      <c r="R27" s="369"/>
      <c r="T27" s="371"/>
      <c r="V27" s="392"/>
      <c r="X27" s="427" t="s">
        <v>43</v>
      </c>
      <c r="Y27" s="428" t="s">
        <v>45</v>
      </c>
      <c r="Z27" s="428" t="s">
        <v>44</v>
      </c>
      <c r="AA27" s="429" t="s">
        <v>91</v>
      </c>
    </row>
    <row r="28" spans="1:27" ht="15" customHeight="1" thickBot="1">
      <c r="A28" s="335"/>
      <c r="B28" s="342"/>
      <c r="C28" s="343"/>
      <c r="D28" s="344"/>
      <c r="E28" s="347"/>
      <c r="F28" s="350"/>
      <c r="G28" s="353"/>
      <c r="H28" s="356"/>
      <c r="I28" s="359"/>
      <c r="K28" s="328"/>
      <c r="L28" s="330"/>
      <c r="N28" s="365"/>
      <c r="P28" s="367"/>
      <c r="Q28" s="29"/>
      <c r="R28" s="369"/>
      <c r="T28" s="371"/>
      <c r="V28" s="393"/>
      <c r="X28" s="116" t="s">
        <v>42</v>
      </c>
      <c r="Y28" s="117">
        <f>SUM(F32:F40)-Y30-Y29-Y33</f>
        <v>2606.8776749999997</v>
      </c>
      <c r="Z28" s="118">
        <f>IF(Y28=0,0,(Y28)/Y34)</f>
        <v>0.04521531486998035</v>
      </c>
      <c r="AA28" s="206">
        <f>Z28</f>
        <v>0.04521531486998035</v>
      </c>
    </row>
    <row r="29" spans="1:27" ht="15">
      <c r="A29" s="34"/>
      <c r="B29" s="16">
        <v>1</v>
      </c>
      <c r="C29" s="17">
        <v>15</v>
      </c>
      <c r="D29" s="18" t="s">
        <v>2</v>
      </c>
      <c r="E29" s="19">
        <f>E8/24</f>
        <v>3834</v>
      </c>
      <c r="F29" s="20"/>
      <c r="G29" s="22"/>
      <c r="H29" s="21"/>
      <c r="I29" s="20"/>
      <c r="K29" s="189">
        <f>F10/6</f>
        <v>460.75</v>
      </c>
      <c r="L29" s="190"/>
      <c r="N29" s="148"/>
      <c r="P29" s="135"/>
      <c r="R29" s="120"/>
      <c r="T29" s="163"/>
      <c r="V29" s="394">
        <f aca="true" t="shared" si="4" ref="V29:V31">T29+K29+E29</f>
        <v>4294.75</v>
      </c>
      <c r="X29" s="93" t="s">
        <v>40</v>
      </c>
      <c r="Y29" s="94">
        <f>SUM(R32:R40)</f>
        <v>8648.212500000001</v>
      </c>
      <c r="Z29" s="95">
        <f>IF(Y29=0,0,Y29/Y34)</f>
        <v>0.15000000000000002</v>
      </c>
      <c r="AA29" s="207">
        <f>Z29</f>
        <v>0.15000000000000002</v>
      </c>
    </row>
    <row r="30" spans="1:27" ht="15">
      <c r="A30" s="35" t="s">
        <v>33</v>
      </c>
      <c r="B30" s="14">
        <v>16</v>
      </c>
      <c r="C30" s="4">
        <v>31</v>
      </c>
      <c r="D30" s="11" t="s">
        <v>2</v>
      </c>
      <c r="E30" s="8">
        <f>E29</f>
        <v>3834</v>
      </c>
      <c r="F30" s="9"/>
      <c r="G30" s="23"/>
      <c r="H30" s="7"/>
      <c r="I30" s="9"/>
      <c r="K30" s="179">
        <f>K29</f>
        <v>460.75</v>
      </c>
      <c r="L30" s="180"/>
      <c r="N30" s="149"/>
      <c r="P30" s="136"/>
      <c r="R30" s="121"/>
      <c r="T30" s="164"/>
      <c r="V30" s="395">
        <f t="shared" si="4"/>
        <v>4294.75</v>
      </c>
      <c r="X30" s="96" t="s">
        <v>39</v>
      </c>
      <c r="Y30" s="97">
        <f>SUM(P32:P40)</f>
        <v>13531.569824999999</v>
      </c>
      <c r="Z30" s="98">
        <f>IF(Y30=0,0,Y30/Y34)</f>
        <v>0.23469999999999996</v>
      </c>
      <c r="AA30" s="208">
        <f>Z30</f>
        <v>0.23469999999999996</v>
      </c>
    </row>
    <row r="31" spans="1:27" ht="15.75" thickBot="1">
      <c r="A31" s="36"/>
      <c r="B31" s="37">
        <v>1</v>
      </c>
      <c r="C31" s="38">
        <v>15</v>
      </c>
      <c r="D31" s="39" t="s">
        <v>3</v>
      </c>
      <c r="E31" s="40">
        <f aca="true" t="shared" si="5" ref="E31:H46">E30</f>
        <v>3834</v>
      </c>
      <c r="F31" s="41"/>
      <c r="G31" s="42"/>
      <c r="H31" s="43"/>
      <c r="I31" s="41"/>
      <c r="K31" s="193">
        <f aca="true" t="shared" si="6" ref="K31:L46">K30</f>
        <v>460.75</v>
      </c>
      <c r="L31" s="194"/>
      <c r="N31" s="150"/>
      <c r="P31" s="137"/>
      <c r="R31" s="122"/>
      <c r="T31" s="165"/>
      <c r="V31" s="395">
        <f t="shared" si="4"/>
        <v>4294.75</v>
      </c>
      <c r="X31" s="108" t="s">
        <v>41</v>
      </c>
      <c r="Y31" s="105">
        <f>SUM(N32:N40)</f>
        <v>7499.999999999999</v>
      </c>
      <c r="Z31" s="109">
        <f>IF(Y31=0,0,Y31/Y34)</f>
        <v>0.13008468513001964</v>
      </c>
      <c r="AA31" s="300">
        <f>Z31</f>
        <v>0.13008468513001964</v>
      </c>
    </row>
    <row r="32" spans="1:27" ht="15">
      <c r="A32" s="333" t="s">
        <v>30</v>
      </c>
      <c r="B32" s="44">
        <v>16</v>
      </c>
      <c r="C32" s="45">
        <v>31</v>
      </c>
      <c r="D32" s="46" t="s">
        <v>3</v>
      </c>
      <c r="E32" s="47">
        <f t="shared" si="5"/>
        <v>3834</v>
      </c>
      <c r="F32" s="48">
        <f>E8/18</f>
        <v>5112</v>
      </c>
      <c r="G32" s="47">
        <f>SUM(G15:G16)/24</f>
        <v>1848.31519375</v>
      </c>
      <c r="H32" s="49">
        <f>SUM(G15:G16)/18</f>
        <v>2464.4202583333335</v>
      </c>
      <c r="I32" s="50">
        <f>H32-G32</f>
        <v>616.1050645833336</v>
      </c>
      <c r="K32" s="197">
        <f>E10/18</f>
        <v>460.75</v>
      </c>
      <c r="L32" s="198">
        <f>(G17/18)-K32*(1-F17)</f>
        <v>2357.9266666666667</v>
      </c>
      <c r="N32" s="151">
        <f>E9/18</f>
        <v>833.3333333333334</v>
      </c>
      <c r="P32" s="138">
        <f>G16/18</f>
        <v>1503.5077583333332</v>
      </c>
      <c r="R32" s="123">
        <f>G15/18</f>
        <v>960.9124999999999</v>
      </c>
      <c r="T32" s="166">
        <f>L7/9</f>
        <v>227</v>
      </c>
      <c r="V32" s="396">
        <f>T32+K32+E32+N32</f>
        <v>5355.083333333333</v>
      </c>
      <c r="X32" s="108" t="s">
        <v>79</v>
      </c>
      <c r="Y32" s="105">
        <f>SUM(K32:K40)</f>
        <v>4146.75</v>
      </c>
      <c r="Z32" s="106">
        <f>IF(Y32=0,0,Y32/Y34)</f>
        <v>0.07192382240838786</v>
      </c>
      <c r="AA32" s="372">
        <f>Z33+Z32</f>
        <v>0.44</v>
      </c>
    </row>
    <row r="33" spans="1:27" ht="15">
      <c r="A33" s="334"/>
      <c r="B33" s="14">
        <v>1</v>
      </c>
      <c r="C33" s="4">
        <v>15</v>
      </c>
      <c r="D33" s="11" t="s">
        <v>4</v>
      </c>
      <c r="E33" s="8">
        <f t="shared" si="5"/>
        <v>3834</v>
      </c>
      <c r="F33" s="10">
        <f>F32</f>
        <v>5112</v>
      </c>
      <c r="G33" s="8">
        <f>G32</f>
        <v>1848.31519375</v>
      </c>
      <c r="H33" s="6">
        <f>H32</f>
        <v>2464.4202583333335</v>
      </c>
      <c r="I33" s="24">
        <f aca="true" t="shared" si="7" ref="I33:I49">H33-G33</f>
        <v>616.1050645833336</v>
      </c>
      <c r="K33" s="181">
        <f t="shared" si="6"/>
        <v>460.75</v>
      </c>
      <c r="L33" s="182">
        <f>L32</f>
        <v>2357.9266666666667</v>
      </c>
      <c r="N33" s="152">
        <f aca="true" t="shared" si="8" ref="N33:N49">N32</f>
        <v>833.3333333333334</v>
      </c>
      <c r="P33" s="139">
        <f aca="true" t="shared" si="9" ref="P33:P49">P32</f>
        <v>1503.5077583333332</v>
      </c>
      <c r="R33" s="124">
        <f aca="true" t="shared" si="10" ref="R33:R49">R32</f>
        <v>960.9124999999999</v>
      </c>
      <c r="T33" s="167">
        <f aca="true" t="shared" si="11" ref="T33:T49">T32</f>
        <v>227</v>
      </c>
      <c r="V33" s="397">
        <f aca="true" t="shared" si="12" ref="V33:V40">V32</f>
        <v>5355.083333333333</v>
      </c>
      <c r="X33" s="199" t="s">
        <v>78</v>
      </c>
      <c r="Y33" s="105">
        <f>SUM(L32:L40)</f>
        <v>21221.34</v>
      </c>
      <c r="Z33" s="107">
        <f>IF(Y33=0,0,Y33/Y34)</f>
        <v>0.36807617759161215</v>
      </c>
      <c r="AA33" s="372"/>
    </row>
    <row r="34" spans="1:27" ht="15.75" thickBot="1">
      <c r="A34" s="334"/>
      <c r="B34" s="14">
        <v>16</v>
      </c>
      <c r="C34" s="4">
        <v>30</v>
      </c>
      <c r="D34" s="11" t="s">
        <v>4</v>
      </c>
      <c r="E34" s="8">
        <f t="shared" si="5"/>
        <v>3834</v>
      </c>
      <c r="F34" s="10">
        <f t="shared" si="5"/>
        <v>5112</v>
      </c>
      <c r="G34" s="8">
        <f t="shared" si="5"/>
        <v>1848.31519375</v>
      </c>
      <c r="H34" s="6">
        <f t="shared" si="5"/>
        <v>2464.4202583333335</v>
      </c>
      <c r="I34" s="24">
        <f t="shared" si="7"/>
        <v>616.1050645833336</v>
      </c>
      <c r="K34" s="181">
        <f t="shared" si="6"/>
        <v>460.75</v>
      </c>
      <c r="L34" s="182">
        <f t="shared" si="6"/>
        <v>2357.9266666666667</v>
      </c>
      <c r="N34" s="152">
        <f t="shared" si="8"/>
        <v>833.3333333333334</v>
      </c>
      <c r="P34" s="139">
        <f t="shared" si="9"/>
        <v>1503.5077583333332</v>
      </c>
      <c r="R34" s="124">
        <f t="shared" si="10"/>
        <v>960.9124999999999</v>
      </c>
      <c r="T34" s="167">
        <f t="shared" si="11"/>
        <v>227</v>
      </c>
      <c r="V34" s="397">
        <f t="shared" si="12"/>
        <v>5355.083333333333</v>
      </c>
      <c r="X34" s="112" t="s">
        <v>38</v>
      </c>
      <c r="Y34" s="209">
        <f>SUM(Y28:Y33)</f>
        <v>57654.75</v>
      </c>
      <c r="Z34" s="210">
        <f>SUM(Z28:Z33)</f>
        <v>1</v>
      </c>
      <c r="AA34" s="211">
        <f>SUM(AA28:AA33)</f>
        <v>1</v>
      </c>
    </row>
    <row r="35" spans="1:27" ht="15">
      <c r="A35" s="334"/>
      <c r="B35" s="14">
        <v>1</v>
      </c>
      <c r="C35" s="4">
        <v>15</v>
      </c>
      <c r="D35" s="11" t="s">
        <v>5</v>
      </c>
      <c r="E35" s="8">
        <f t="shared" si="5"/>
        <v>3834</v>
      </c>
      <c r="F35" s="10">
        <f t="shared" si="5"/>
        <v>5112</v>
      </c>
      <c r="G35" s="8">
        <f t="shared" si="5"/>
        <v>1848.31519375</v>
      </c>
      <c r="H35" s="6">
        <f t="shared" si="5"/>
        <v>2464.4202583333335</v>
      </c>
      <c r="I35" s="24">
        <f t="shared" si="7"/>
        <v>616.1050645833336</v>
      </c>
      <c r="K35" s="181">
        <f t="shared" si="6"/>
        <v>460.75</v>
      </c>
      <c r="L35" s="182">
        <f t="shared" si="6"/>
        <v>2357.9266666666667</v>
      </c>
      <c r="N35" s="152">
        <f t="shared" si="8"/>
        <v>833.3333333333334</v>
      </c>
      <c r="P35" s="139">
        <f t="shared" si="9"/>
        <v>1503.5077583333332</v>
      </c>
      <c r="R35" s="124">
        <f t="shared" si="10"/>
        <v>960.9124999999999</v>
      </c>
      <c r="T35" s="167">
        <f t="shared" si="11"/>
        <v>227</v>
      </c>
      <c r="V35" s="397">
        <f t="shared" si="12"/>
        <v>5355.083333333333</v>
      </c>
      <c r="X35" s="237" t="s">
        <v>49</v>
      </c>
      <c r="Y35" s="177">
        <f>SUM(T32:T40)</f>
        <v>2043</v>
      </c>
      <c r="Z35" s="89"/>
      <c r="AA35" s="403" t="s">
        <v>50</v>
      </c>
    </row>
    <row r="36" spans="1:27" ht="15.75" thickBot="1">
      <c r="A36" s="334"/>
      <c r="B36" s="14">
        <v>16</v>
      </c>
      <c r="C36" s="4">
        <v>31</v>
      </c>
      <c r="D36" s="11" t="s">
        <v>5</v>
      </c>
      <c r="E36" s="8">
        <f t="shared" si="5"/>
        <v>3834</v>
      </c>
      <c r="F36" s="10">
        <f t="shared" si="5"/>
        <v>5112</v>
      </c>
      <c r="G36" s="8">
        <f t="shared" si="5"/>
        <v>1848.31519375</v>
      </c>
      <c r="H36" s="6">
        <f t="shared" si="5"/>
        <v>2464.4202583333335</v>
      </c>
      <c r="I36" s="24">
        <f t="shared" si="7"/>
        <v>616.1050645833336</v>
      </c>
      <c r="K36" s="181">
        <f t="shared" si="6"/>
        <v>460.75</v>
      </c>
      <c r="L36" s="182">
        <f t="shared" si="6"/>
        <v>2357.9266666666667</v>
      </c>
      <c r="N36" s="152">
        <f t="shared" si="8"/>
        <v>833.3333333333334</v>
      </c>
      <c r="P36" s="139">
        <f t="shared" si="9"/>
        <v>1503.5077583333332</v>
      </c>
      <c r="R36" s="124">
        <f t="shared" si="10"/>
        <v>960.9124999999999</v>
      </c>
      <c r="T36" s="167">
        <f t="shared" si="11"/>
        <v>227</v>
      </c>
      <c r="V36" s="397">
        <f t="shared" si="12"/>
        <v>5355.083333333333</v>
      </c>
      <c r="X36" s="113" t="s">
        <v>37</v>
      </c>
      <c r="Y36" s="90">
        <f>Y35+Y34</f>
        <v>59697.75</v>
      </c>
      <c r="Z36" s="91"/>
      <c r="AA36" s="404" t="s">
        <v>157</v>
      </c>
    </row>
    <row r="37" spans="1:27" ht="15">
      <c r="A37" s="334"/>
      <c r="B37" s="14">
        <v>1</v>
      </c>
      <c r="C37" s="4">
        <v>15</v>
      </c>
      <c r="D37" s="11" t="s">
        <v>6</v>
      </c>
      <c r="E37" s="8">
        <f t="shared" si="5"/>
        <v>3834</v>
      </c>
      <c r="F37" s="10">
        <f t="shared" si="5"/>
        <v>5112</v>
      </c>
      <c r="G37" s="8">
        <f t="shared" si="5"/>
        <v>1848.31519375</v>
      </c>
      <c r="H37" s="6">
        <f t="shared" si="5"/>
        <v>2464.4202583333335</v>
      </c>
      <c r="I37" s="24">
        <f t="shared" si="7"/>
        <v>616.1050645833336</v>
      </c>
      <c r="K37" s="181">
        <f t="shared" si="6"/>
        <v>460.75</v>
      </c>
      <c r="L37" s="182">
        <f t="shared" si="6"/>
        <v>2357.9266666666667</v>
      </c>
      <c r="N37" s="152">
        <f t="shared" si="8"/>
        <v>833.3333333333334</v>
      </c>
      <c r="P37" s="139">
        <f t="shared" si="9"/>
        <v>1503.5077583333332</v>
      </c>
      <c r="R37" s="124">
        <f t="shared" si="10"/>
        <v>960.9124999999999</v>
      </c>
      <c r="T37" s="167">
        <f t="shared" si="11"/>
        <v>227</v>
      </c>
      <c r="V37" s="397">
        <f t="shared" si="12"/>
        <v>5355.083333333333</v>
      </c>
      <c r="X37" s="405" t="s">
        <v>105</v>
      </c>
      <c r="Y37" s="421"/>
      <c r="Z37" s="422"/>
      <c r="AA37" s="423"/>
    </row>
    <row r="38" spans="1:27" ht="15">
      <c r="A38" s="334"/>
      <c r="B38" s="14">
        <v>16</v>
      </c>
      <c r="C38" s="4">
        <v>30</v>
      </c>
      <c r="D38" s="11" t="s">
        <v>6</v>
      </c>
      <c r="E38" s="8">
        <f t="shared" si="5"/>
        <v>3834</v>
      </c>
      <c r="F38" s="10">
        <f t="shared" si="5"/>
        <v>5112</v>
      </c>
      <c r="G38" s="8">
        <f t="shared" si="5"/>
        <v>1848.31519375</v>
      </c>
      <c r="H38" s="6">
        <f t="shared" si="5"/>
        <v>2464.4202583333335</v>
      </c>
      <c r="I38" s="24">
        <f t="shared" si="7"/>
        <v>616.1050645833336</v>
      </c>
      <c r="K38" s="181">
        <f t="shared" si="6"/>
        <v>460.75</v>
      </c>
      <c r="L38" s="182">
        <f t="shared" si="6"/>
        <v>2357.9266666666667</v>
      </c>
      <c r="N38" s="152">
        <f t="shared" si="8"/>
        <v>833.3333333333334</v>
      </c>
      <c r="P38" s="139">
        <f t="shared" si="9"/>
        <v>1503.5077583333332</v>
      </c>
      <c r="R38" s="124">
        <f t="shared" si="10"/>
        <v>960.9124999999999</v>
      </c>
      <c r="T38" s="167">
        <f t="shared" si="11"/>
        <v>227</v>
      </c>
      <c r="V38" s="397">
        <f t="shared" si="12"/>
        <v>5355.083333333333</v>
      </c>
      <c r="X38" s="405"/>
      <c r="Y38" s="421"/>
      <c r="Z38" s="422"/>
      <c r="AA38" s="423"/>
    </row>
    <row r="39" spans="1:27" ht="15.75" thickBot="1">
      <c r="A39" s="334"/>
      <c r="B39" s="14">
        <v>1</v>
      </c>
      <c r="C39" s="4">
        <v>15</v>
      </c>
      <c r="D39" s="11" t="s">
        <v>7</v>
      </c>
      <c r="E39" s="8">
        <f t="shared" si="5"/>
        <v>3834</v>
      </c>
      <c r="F39" s="10">
        <f t="shared" si="5"/>
        <v>5112</v>
      </c>
      <c r="G39" s="8">
        <f t="shared" si="5"/>
        <v>1848.31519375</v>
      </c>
      <c r="H39" s="6">
        <f t="shared" si="5"/>
        <v>2464.4202583333335</v>
      </c>
      <c r="I39" s="24">
        <f t="shared" si="7"/>
        <v>616.1050645833336</v>
      </c>
      <c r="K39" s="181">
        <f t="shared" si="6"/>
        <v>460.75</v>
      </c>
      <c r="L39" s="182">
        <f t="shared" si="6"/>
        <v>2357.9266666666667</v>
      </c>
      <c r="N39" s="152">
        <f t="shared" si="8"/>
        <v>833.3333333333334</v>
      </c>
      <c r="P39" s="139">
        <f t="shared" si="9"/>
        <v>1503.5077583333332</v>
      </c>
      <c r="R39" s="124">
        <f t="shared" si="10"/>
        <v>960.9124999999999</v>
      </c>
      <c r="T39" s="167">
        <f t="shared" si="11"/>
        <v>227</v>
      </c>
      <c r="V39" s="397">
        <f t="shared" si="12"/>
        <v>5355.083333333333</v>
      </c>
      <c r="X39" s="406"/>
      <c r="Y39" s="407"/>
      <c r="Z39" s="407"/>
      <c r="AA39" s="91"/>
    </row>
    <row r="40" spans="1:22" ht="15.75" thickBot="1">
      <c r="A40" s="335"/>
      <c r="B40" s="25">
        <v>16</v>
      </c>
      <c r="C40" s="26">
        <v>31</v>
      </c>
      <c r="D40" s="13" t="s">
        <v>7</v>
      </c>
      <c r="E40" s="51">
        <f t="shared" si="5"/>
        <v>3834</v>
      </c>
      <c r="F40" s="52">
        <f t="shared" si="5"/>
        <v>5112</v>
      </c>
      <c r="G40" s="51">
        <f t="shared" si="5"/>
        <v>1848.31519375</v>
      </c>
      <c r="H40" s="53">
        <f t="shared" si="5"/>
        <v>2464.4202583333335</v>
      </c>
      <c r="I40" s="54">
        <f t="shared" si="7"/>
        <v>616.1050645833336</v>
      </c>
      <c r="K40" s="191">
        <f t="shared" si="6"/>
        <v>460.75</v>
      </c>
      <c r="L40" s="192">
        <f t="shared" si="6"/>
        <v>2357.9266666666667</v>
      </c>
      <c r="N40" s="153">
        <f t="shared" si="8"/>
        <v>833.3333333333334</v>
      </c>
      <c r="P40" s="140">
        <f t="shared" si="9"/>
        <v>1503.5077583333332</v>
      </c>
      <c r="R40" s="125">
        <f t="shared" si="10"/>
        <v>960.9124999999999</v>
      </c>
      <c r="T40" s="168">
        <f t="shared" si="11"/>
        <v>227</v>
      </c>
      <c r="V40" s="398">
        <f t="shared" si="12"/>
        <v>5355.083333333333</v>
      </c>
    </row>
    <row r="41" spans="1:27" ht="15.75">
      <c r="A41" s="333" t="s">
        <v>31</v>
      </c>
      <c r="B41" s="44">
        <v>1</v>
      </c>
      <c r="C41" s="45">
        <v>15</v>
      </c>
      <c r="D41" s="46" t="s">
        <v>8</v>
      </c>
      <c r="E41" s="47">
        <f t="shared" si="5"/>
        <v>3834</v>
      </c>
      <c r="F41" s="48">
        <f t="shared" si="5"/>
        <v>5112</v>
      </c>
      <c r="G41" s="47">
        <f t="shared" si="5"/>
        <v>1848.31519375</v>
      </c>
      <c r="H41" s="49">
        <f t="shared" si="5"/>
        <v>2464.4202583333335</v>
      </c>
      <c r="I41" s="50">
        <f t="shared" si="7"/>
        <v>616.1050645833336</v>
      </c>
      <c r="K41" s="195">
        <f t="shared" si="6"/>
        <v>460.75</v>
      </c>
      <c r="L41" s="196">
        <f t="shared" si="6"/>
        <v>2357.9266666666667</v>
      </c>
      <c r="N41" s="154">
        <f t="shared" si="8"/>
        <v>833.3333333333334</v>
      </c>
      <c r="P41" s="141">
        <f t="shared" si="9"/>
        <v>1503.5077583333332</v>
      </c>
      <c r="R41" s="126">
        <f t="shared" si="10"/>
        <v>960.9124999999999</v>
      </c>
      <c r="T41" s="169">
        <f>L8/9</f>
        <v>302.6666666666667</v>
      </c>
      <c r="V41" s="396">
        <f>T41+K41+E41+N41</f>
        <v>5430.75</v>
      </c>
      <c r="X41" s="424" t="s">
        <v>99</v>
      </c>
      <c r="Y41" s="425"/>
      <c r="Z41" s="425"/>
      <c r="AA41" s="426"/>
    </row>
    <row r="42" spans="1:27" ht="15.75" thickBot="1">
      <c r="A42" s="334"/>
      <c r="B42" s="14">
        <v>16</v>
      </c>
      <c r="C42" s="4">
        <v>31</v>
      </c>
      <c r="D42" s="11" t="s">
        <v>8</v>
      </c>
      <c r="E42" s="8">
        <f t="shared" si="5"/>
        <v>3834</v>
      </c>
      <c r="F42" s="10">
        <f t="shared" si="5"/>
        <v>5112</v>
      </c>
      <c r="G42" s="8">
        <f t="shared" si="5"/>
        <v>1848.31519375</v>
      </c>
      <c r="H42" s="6">
        <f t="shared" si="5"/>
        <v>2464.4202583333335</v>
      </c>
      <c r="I42" s="24">
        <f t="shared" si="7"/>
        <v>616.1050645833336</v>
      </c>
      <c r="K42" s="181">
        <f t="shared" si="6"/>
        <v>460.75</v>
      </c>
      <c r="L42" s="182">
        <f t="shared" si="6"/>
        <v>2357.9266666666667</v>
      </c>
      <c r="N42" s="152">
        <f t="shared" si="8"/>
        <v>833.3333333333334</v>
      </c>
      <c r="P42" s="139">
        <f t="shared" si="9"/>
        <v>1503.5077583333332</v>
      </c>
      <c r="R42" s="124">
        <f t="shared" si="10"/>
        <v>960.9124999999999</v>
      </c>
      <c r="T42" s="167">
        <f t="shared" si="11"/>
        <v>302.6666666666667</v>
      </c>
      <c r="V42" s="397">
        <f aca="true" t="shared" si="13" ref="V42:V49">V41</f>
        <v>5430.75</v>
      </c>
      <c r="X42" s="408" t="s">
        <v>43</v>
      </c>
      <c r="Y42" s="101" t="s">
        <v>45</v>
      </c>
      <c r="Z42" s="101" t="s">
        <v>44</v>
      </c>
      <c r="AA42" s="409" t="s">
        <v>91</v>
      </c>
    </row>
    <row r="43" spans="1:27" ht="15">
      <c r="A43" s="334"/>
      <c r="B43" s="14">
        <v>1</v>
      </c>
      <c r="C43" s="4">
        <v>15</v>
      </c>
      <c r="D43" s="11" t="s">
        <v>9</v>
      </c>
      <c r="E43" s="8">
        <f t="shared" si="5"/>
        <v>3834</v>
      </c>
      <c r="F43" s="10">
        <f t="shared" si="5"/>
        <v>5112</v>
      </c>
      <c r="G43" s="8">
        <f t="shared" si="5"/>
        <v>1848.31519375</v>
      </c>
      <c r="H43" s="6">
        <f t="shared" si="5"/>
        <v>2464.4202583333335</v>
      </c>
      <c r="I43" s="24">
        <f t="shared" si="7"/>
        <v>616.1050645833336</v>
      </c>
      <c r="K43" s="181">
        <f t="shared" si="6"/>
        <v>460.75</v>
      </c>
      <c r="L43" s="182">
        <f t="shared" si="6"/>
        <v>2357.9266666666667</v>
      </c>
      <c r="N43" s="152">
        <f t="shared" si="8"/>
        <v>833.3333333333334</v>
      </c>
      <c r="P43" s="139">
        <f t="shared" si="9"/>
        <v>1503.5077583333332</v>
      </c>
      <c r="Q43" s="30"/>
      <c r="R43" s="124">
        <f t="shared" si="10"/>
        <v>960.9124999999999</v>
      </c>
      <c r="T43" s="167">
        <f t="shared" si="11"/>
        <v>302.6666666666667</v>
      </c>
      <c r="V43" s="397">
        <f t="shared" si="13"/>
        <v>5430.75</v>
      </c>
      <c r="X43" s="116" t="s">
        <v>42</v>
      </c>
      <c r="Y43" s="117">
        <f>SUM(F41:F49)-Y45-Y44-Y48</f>
        <v>2606.8776749999997</v>
      </c>
      <c r="Z43" s="118">
        <f>IF(Y43=0,0,(Y43)/Y49)</f>
        <v>0.04521531486998035</v>
      </c>
      <c r="AA43" s="206">
        <f>Z43</f>
        <v>0.04521531486998035</v>
      </c>
    </row>
    <row r="44" spans="1:27" ht="15">
      <c r="A44" s="334"/>
      <c r="B44" s="14">
        <v>16</v>
      </c>
      <c r="C44" s="4">
        <v>28</v>
      </c>
      <c r="D44" s="11" t="s">
        <v>9</v>
      </c>
      <c r="E44" s="8">
        <f t="shared" si="5"/>
        <v>3834</v>
      </c>
      <c r="F44" s="10">
        <f t="shared" si="5"/>
        <v>5112</v>
      </c>
      <c r="G44" s="8">
        <f t="shared" si="5"/>
        <v>1848.31519375</v>
      </c>
      <c r="H44" s="6">
        <f t="shared" si="5"/>
        <v>2464.4202583333335</v>
      </c>
      <c r="I44" s="24">
        <f t="shared" si="7"/>
        <v>616.1050645833336</v>
      </c>
      <c r="K44" s="181">
        <f t="shared" si="6"/>
        <v>460.75</v>
      </c>
      <c r="L44" s="182">
        <f t="shared" si="6"/>
        <v>2357.9266666666667</v>
      </c>
      <c r="N44" s="152">
        <f t="shared" si="8"/>
        <v>833.3333333333334</v>
      </c>
      <c r="P44" s="139">
        <f t="shared" si="9"/>
        <v>1503.5077583333332</v>
      </c>
      <c r="Q44" s="30"/>
      <c r="R44" s="124">
        <f t="shared" si="10"/>
        <v>960.9124999999999</v>
      </c>
      <c r="T44" s="167">
        <f t="shared" si="11"/>
        <v>302.6666666666667</v>
      </c>
      <c r="V44" s="397">
        <f t="shared" si="13"/>
        <v>5430.75</v>
      </c>
      <c r="X44" s="93" t="s">
        <v>40</v>
      </c>
      <c r="Y44" s="94">
        <f>SUM(R41:R49)</f>
        <v>8648.212500000001</v>
      </c>
      <c r="Z44" s="95">
        <f>IF(Y44=0,0,Y44/Y49)</f>
        <v>0.15000000000000002</v>
      </c>
      <c r="AA44" s="207">
        <f>Z44</f>
        <v>0.15000000000000002</v>
      </c>
    </row>
    <row r="45" spans="1:27" ht="15">
      <c r="A45" s="334"/>
      <c r="B45" s="14">
        <v>1</v>
      </c>
      <c r="C45" s="4">
        <v>15</v>
      </c>
      <c r="D45" s="11" t="s">
        <v>10</v>
      </c>
      <c r="E45" s="8">
        <f t="shared" si="5"/>
        <v>3834</v>
      </c>
      <c r="F45" s="10">
        <f t="shared" si="5"/>
        <v>5112</v>
      </c>
      <c r="G45" s="8">
        <f t="shared" si="5"/>
        <v>1848.31519375</v>
      </c>
      <c r="H45" s="6">
        <f t="shared" si="5"/>
        <v>2464.4202583333335</v>
      </c>
      <c r="I45" s="24">
        <f t="shared" si="7"/>
        <v>616.1050645833336</v>
      </c>
      <c r="K45" s="181">
        <f t="shared" si="6"/>
        <v>460.75</v>
      </c>
      <c r="L45" s="182">
        <f t="shared" si="6"/>
        <v>2357.9266666666667</v>
      </c>
      <c r="N45" s="152">
        <f t="shared" si="8"/>
        <v>833.3333333333334</v>
      </c>
      <c r="P45" s="139">
        <f t="shared" si="9"/>
        <v>1503.5077583333332</v>
      </c>
      <c r="Q45" s="30"/>
      <c r="R45" s="124">
        <f t="shared" si="10"/>
        <v>960.9124999999999</v>
      </c>
      <c r="T45" s="167">
        <f t="shared" si="11"/>
        <v>302.6666666666667</v>
      </c>
      <c r="V45" s="397">
        <f t="shared" si="13"/>
        <v>5430.75</v>
      </c>
      <c r="X45" s="96" t="s">
        <v>39</v>
      </c>
      <c r="Y45" s="97">
        <f>SUM(P41:P49)</f>
        <v>13531.569824999999</v>
      </c>
      <c r="Z45" s="98">
        <f>IF(Y45=0,0,Y45/Y49)</f>
        <v>0.23469999999999996</v>
      </c>
      <c r="AA45" s="208">
        <f>Z45</f>
        <v>0.23469999999999996</v>
      </c>
    </row>
    <row r="46" spans="1:27" ht="15">
      <c r="A46" s="334"/>
      <c r="B46" s="14">
        <v>16</v>
      </c>
      <c r="C46" s="4">
        <v>31</v>
      </c>
      <c r="D46" s="11" t="s">
        <v>10</v>
      </c>
      <c r="E46" s="8">
        <f t="shared" si="5"/>
        <v>3834</v>
      </c>
      <c r="F46" s="10">
        <f t="shared" si="5"/>
        <v>5112</v>
      </c>
      <c r="G46" s="8">
        <f t="shared" si="5"/>
        <v>1848.31519375</v>
      </c>
      <c r="H46" s="6">
        <f t="shared" si="5"/>
        <v>2464.4202583333335</v>
      </c>
      <c r="I46" s="24">
        <f t="shared" si="7"/>
        <v>616.1050645833336</v>
      </c>
      <c r="K46" s="181">
        <f t="shared" si="6"/>
        <v>460.75</v>
      </c>
      <c r="L46" s="182">
        <f t="shared" si="6"/>
        <v>2357.9266666666667</v>
      </c>
      <c r="N46" s="152">
        <f t="shared" si="8"/>
        <v>833.3333333333334</v>
      </c>
      <c r="P46" s="139">
        <f t="shared" si="9"/>
        <v>1503.5077583333332</v>
      </c>
      <c r="Q46" s="30"/>
      <c r="R46" s="124">
        <f t="shared" si="10"/>
        <v>960.9124999999999</v>
      </c>
      <c r="T46" s="167">
        <f t="shared" si="11"/>
        <v>302.6666666666667</v>
      </c>
      <c r="V46" s="397">
        <f t="shared" si="13"/>
        <v>5430.75</v>
      </c>
      <c r="X46" s="108" t="s">
        <v>41</v>
      </c>
      <c r="Y46" s="105">
        <f>SUM(N41:N49)</f>
        <v>7499.999999999999</v>
      </c>
      <c r="Z46" s="109">
        <f>IF(Y46=0,0,Y46/Y49)</f>
        <v>0.13008468513001964</v>
      </c>
      <c r="AA46" s="300">
        <f>Z46</f>
        <v>0.13008468513001964</v>
      </c>
    </row>
    <row r="47" spans="1:27" ht="15">
      <c r="A47" s="334"/>
      <c r="B47" s="14">
        <v>1</v>
      </c>
      <c r="C47" s="4">
        <v>15</v>
      </c>
      <c r="D47" s="11" t="s">
        <v>11</v>
      </c>
      <c r="E47" s="8">
        <f aca="true" t="shared" si="14" ref="E47:H52">E46</f>
        <v>3834</v>
      </c>
      <c r="F47" s="10">
        <f t="shared" si="14"/>
        <v>5112</v>
      </c>
      <c r="G47" s="8">
        <f t="shared" si="14"/>
        <v>1848.31519375</v>
      </c>
      <c r="H47" s="6">
        <f t="shared" si="14"/>
        <v>2464.4202583333335</v>
      </c>
      <c r="I47" s="24">
        <f t="shared" si="7"/>
        <v>616.1050645833336</v>
      </c>
      <c r="K47" s="181">
        <f aca="true" t="shared" si="15" ref="K47:L52">K46</f>
        <v>460.75</v>
      </c>
      <c r="L47" s="182">
        <f t="shared" si="15"/>
        <v>2357.9266666666667</v>
      </c>
      <c r="N47" s="152">
        <f t="shared" si="8"/>
        <v>833.3333333333334</v>
      </c>
      <c r="P47" s="139">
        <f t="shared" si="9"/>
        <v>1503.5077583333332</v>
      </c>
      <c r="Q47" s="30"/>
      <c r="R47" s="124">
        <f t="shared" si="10"/>
        <v>960.9124999999999</v>
      </c>
      <c r="T47" s="167">
        <f t="shared" si="11"/>
        <v>302.6666666666667</v>
      </c>
      <c r="V47" s="397">
        <f t="shared" si="13"/>
        <v>5430.75</v>
      </c>
      <c r="X47" s="108" t="s">
        <v>79</v>
      </c>
      <c r="Y47" s="105">
        <f>SUM(K41:K49)</f>
        <v>4146.75</v>
      </c>
      <c r="Z47" s="106">
        <f>IF(Y47=0,0,Y47/Y49)</f>
        <v>0.07192382240838786</v>
      </c>
      <c r="AA47" s="372">
        <f>Z48+Z47</f>
        <v>0.44</v>
      </c>
    </row>
    <row r="48" spans="1:27" ht="15">
      <c r="A48" s="334"/>
      <c r="B48" s="14">
        <v>16</v>
      </c>
      <c r="C48" s="4">
        <v>30</v>
      </c>
      <c r="D48" s="11" t="s">
        <v>11</v>
      </c>
      <c r="E48" s="8">
        <f t="shared" si="14"/>
        <v>3834</v>
      </c>
      <c r="F48" s="10">
        <f t="shared" si="14"/>
        <v>5112</v>
      </c>
      <c r="G48" s="8">
        <f t="shared" si="14"/>
        <v>1848.31519375</v>
      </c>
      <c r="H48" s="6">
        <f t="shared" si="14"/>
        <v>2464.4202583333335</v>
      </c>
      <c r="I48" s="24">
        <f t="shared" si="7"/>
        <v>616.1050645833336</v>
      </c>
      <c r="K48" s="181">
        <f t="shared" si="15"/>
        <v>460.75</v>
      </c>
      <c r="L48" s="182">
        <f t="shared" si="15"/>
        <v>2357.9266666666667</v>
      </c>
      <c r="N48" s="152">
        <f t="shared" si="8"/>
        <v>833.3333333333334</v>
      </c>
      <c r="P48" s="139">
        <f t="shared" si="9"/>
        <v>1503.5077583333332</v>
      </c>
      <c r="Q48" s="30"/>
      <c r="R48" s="124">
        <f t="shared" si="10"/>
        <v>960.9124999999999</v>
      </c>
      <c r="T48" s="167">
        <f t="shared" si="11"/>
        <v>302.6666666666667</v>
      </c>
      <c r="V48" s="397">
        <f t="shared" si="13"/>
        <v>5430.75</v>
      </c>
      <c r="X48" s="199" t="s">
        <v>78</v>
      </c>
      <c r="Y48" s="105">
        <f>SUM(L41:L49)</f>
        <v>21221.34</v>
      </c>
      <c r="Z48" s="107">
        <f>IF(Y48=0,0,Y48/Y49)</f>
        <v>0.36807617759161215</v>
      </c>
      <c r="AA48" s="372"/>
    </row>
    <row r="49" spans="1:27" ht="15.75" thickBot="1">
      <c r="A49" s="335"/>
      <c r="B49" s="25">
        <v>1</v>
      </c>
      <c r="C49" s="26">
        <v>15</v>
      </c>
      <c r="D49" s="13" t="s">
        <v>12</v>
      </c>
      <c r="E49" s="51">
        <f t="shared" si="14"/>
        <v>3834</v>
      </c>
      <c r="F49" s="52">
        <f t="shared" si="14"/>
        <v>5112</v>
      </c>
      <c r="G49" s="51">
        <f t="shared" si="14"/>
        <v>1848.31519375</v>
      </c>
      <c r="H49" s="53">
        <f t="shared" si="14"/>
        <v>2464.4202583333335</v>
      </c>
      <c r="I49" s="54">
        <f t="shared" si="7"/>
        <v>616.1050645833336</v>
      </c>
      <c r="K49" s="191">
        <f t="shared" si="15"/>
        <v>460.75</v>
      </c>
      <c r="L49" s="192">
        <f t="shared" si="15"/>
        <v>2357.9266666666667</v>
      </c>
      <c r="N49" s="153">
        <f t="shared" si="8"/>
        <v>833.3333333333334</v>
      </c>
      <c r="P49" s="140">
        <f t="shared" si="9"/>
        <v>1503.5077583333332</v>
      </c>
      <c r="Q49" s="30"/>
      <c r="R49" s="125">
        <f t="shared" si="10"/>
        <v>960.9124999999999</v>
      </c>
      <c r="T49" s="168">
        <f t="shared" si="11"/>
        <v>302.6666666666667</v>
      </c>
      <c r="V49" s="398">
        <f t="shared" si="13"/>
        <v>5430.75</v>
      </c>
      <c r="X49" s="112" t="s">
        <v>38</v>
      </c>
      <c r="Y49" s="209">
        <f>SUM(Y43:Y48)</f>
        <v>57654.75</v>
      </c>
      <c r="Z49" s="210">
        <f>SUM(Z43:Z48)</f>
        <v>1</v>
      </c>
      <c r="AA49" s="211">
        <f>SUM(AA43:AA48)</f>
        <v>1</v>
      </c>
    </row>
    <row r="50" spans="1:27" ht="15">
      <c r="A50" s="34"/>
      <c r="B50" s="44">
        <v>16</v>
      </c>
      <c r="C50" s="45">
        <v>31</v>
      </c>
      <c r="D50" s="46" t="s">
        <v>12</v>
      </c>
      <c r="E50" s="47">
        <f t="shared" si="14"/>
        <v>3834</v>
      </c>
      <c r="F50" s="57"/>
      <c r="G50" s="58"/>
      <c r="H50" s="59"/>
      <c r="I50" s="57"/>
      <c r="K50" s="187">
        <f>K31</f>
        <v>460.75</v>
      </c>
      <c r="L50" s="188"/>
      <c r="N50" s="155"/>
      <c r="P50" s="142"/>
      <c r="Q50" s="30"/>
      <c r="R50" s="127"/>
      <c r="T50" s="170"/>
      <c r="V50" s="394">
        <f aca="true" t="shared" si="16" ref="V50:V52">T50+K50+E50</f>
        <v>4294.75</v>
      </c>
      <c r="X50" s="237" t="s">
        <v>49</v>
      </c>
      <c r="Y50" s="177">
        <f>SUM(T41:T49)</f>
        <v>2724</v>
      </c>
      <c r="Z50" s="89"/>
      <c r="AA50" s="403" t="s">
        <v>51</v>
      </c>
    </row>
    <row r="51" spans="1:27" ht="15.75" thickBot="1">
      <c r="A51" s="35" t="s">
        <v>33</v>
      </c>
      <c r="B51" s="14">
        <v>1</v>
      </c>
      <c r="C51" s="4">
        <v>15</v>
      </c>
      <c r="D51" s="11" t="s">
        <v>13</v>
      </c>
      <c r="E51" s="8">
        <f t="shared" si="14"/>
        <v>3834</v>
      </c>
      <c r="F51" s="9"/>
      <c r="G51" s="23"/>
      <c r="H51" s="7"/>
      <c r="I51" s="9"/>
      <c r="K51" s="179">
        <f t="shared" si="15"/>
        <v>460.75</v>
      </c>
      <c r="L51" s="180"/>
      <c r="N51" s="149"/>
      <c r="P51" s="136"/>
      <c r="Q51" s="30"/>
      <c r="R51" s="121"/>
      <c r="T51" s="164"/>
      <c r="V51" s="395">
        <f t="shared" si="16"/>
        <v>4294.75</v>
      </c>
      <c r="X51" s="113" t="s">
        <v>37</v>
      </c>
      <c r="Y51" s="90">
        <f>Y50+Y49</f>
        <v>60378.75</v>
      </c>
      <c r="Z51" s="91"/>
      <c r="AA51" s="404" t="s">
        <v>157</v>
      </c>
    </row>
    <row r="52" spans="1:27" ht="15.75" thickBot="1">
      <c r="A52" s="36"/>
      <c r="B52" s="25">
        <v>16</v>
      </c>
      <c r="C52" s="26">
        <v>30</v>
      </c>
      <c r="D52" s="13" t="s">
        <v>13</v>
      </c>
      <c r="E52" s="51">
        <f t="shared" si="14"/>
        <v>3834</v>
      </c>
      <c r="F52" s="60"/>
      <c r="G52" s="61"/>
      <c r="H52" s="62"/>
      <c r="I52" s="60"/>
      <c r="K52" s="384">
        <f t="shared" si="15"/>
        <v>460.75</v>
      </c>
      <c r="L52" s="385"/>
      <c r="N52" s="156"/>
      <c r="P52" s="143"/>
      <c r="Q52" s="30"/>
      <c r="R52" s="128"/>
      <c r="T52" s="171"/>
      <c r="V52" s="399">
        <f t="shared" si="16"/>
        <v>4294.75</v>
      </c>
      <c r="X52" s="405" t="s">
        <v>105</v>
      </c>
      <c r="Y52" s="31"/>
      <c r="Z52" s="31"/>
      <c r="AA52" s="89"/>
    </row>
    <row r="53" spans="1:27" ht="15">
      <c r="A53" s="66"/>
      <c r="B53" s="63"/>
      <c r="C53" s="56"/>
      <c r="D53" s="18"/>
      <c r="E53" s="55"/>
      <c r="F53" s="18"/>
      <c r="G53" s="55"/>
      <c r="H53" s="56"/>
      <c r="I53" s="18"/>
      <c r="K53" s="382"/>
      <c r="L53" s="383"/>
      <c r="N53" s="157"/>
      <c r="P53" s="144"/>
      <c r="Q53" s="30"/>
      <c r="R53" s="129"/>
      <c r="T53" s="172"/>
      <c r="V53" s="400"/>
      <c r="X53" s="405"/>
      <c r="Y53" s="31"/>
      <c r="Z53" s="31"/>
      <c r="AA53" s="89"/>
    </row>
    <row r="54" spans="1:27" ht="15">
      <c r="A54" s="67" t="s">
        <v>17</v>
      </c>
      <c r="B54" s="64"/>
      <c r="C54" s="5"/>
      <c r="D54" s="11" t="s">
        <v>17</v>
      </c>
      <c r="E54" s="8">
        <f>SUM(E29:E52)</f>
        <v>92016</v>
      </c>
      <c r="F54" s="10">
        <f aca="true" t="shared" si="17" ref="F54:I54">SUM(F29:F52)</f>
        <v>92016</v>
      </c>
      <c r="G54" s="8">
        <f t="shared" si="17"/>
        <v>33269.673487500004</v>
      </c>
      <c r="H54" s="6">
        <f t="shared" si="17"/>
        <v>44359.564649999986</v>
      </c>
      <c r="I54" s="10">
        <f t="shared" si="17"/>
        <v>11089.891162500004</v>
      </c>
      <c r="K54" s="183">
        <f>SUM(K29:K52)</f>
        <v>11058</v>
      </c>
      <c r="L54" s="184">
        <f>SUM(L29:L52)</f>
        <v>42442.68</v>
      </c>
      <c r="N54" s="158">
        <f>SUM(N29:N52)</f>
        <v>15000.000000000004</v>
      </c>
      <c r="P54" s="145">
        <f>SUM(P29:P52)</f>
        <v>27063.139649999997</v>
      </c>
      <c r="Q54" s="32"/>
      <c r="R54" s="130">
        <f>SUM(R29:R52)</f>
        <v>17296.425000000003</v>
      </c>
      <c r="T54" s="173">
        <f>SUM(T29:T52)</f>
        <v>4767</v>
      </c>
      <c r="V54" s="397">
        <f>SUM(V29:V52)</f>
        <v>122841</v>
      </c>
      <c r="X54" s="410"/>
      <c r="Y54" s="31"/>
      <c r="Z54" s="31"/>
      <c r="AA54" s="89"/>
    </row>
    <row r="55" spans="1:27" ht="15.75" thickBot="1">
      <c r="A55" s="72"/>
      <c r="B55" s="65"/>
      <c r="C55" s="15"/>
      <c r="D55" s="13"/>
      <c r="E55" s="12"/>
      <c r="F55" s="13"/>
      <c r="G55" s="12" t="s">
        <v>22</v>
      </c>
      <c r="H55" s="15"/>
      <c r="I55" s="13"/>
      <c r="K55" s="185"/>
      <c r="L55" s="186"/>
      <c r="M55" s="76"/>
      <c r="N55" s="159"/>
      <c r="P55" s="146"/>
      <c r="Q55" s="33"/>
      <c r="R55" s="131"/>
      <c r="S55" s="76"/>
      <c r="T55" s="174"/>
      <c r="V55" s="401"/>
      <c r="X55" s="406"/>
      <c r="Y55" s="407"/>
      <c r="Z55" s="407"/>
      <c r="AA55" s="91"/>
    </row>
    <row r="56" spans="1:27" ht="15">
      <c r="A56" s="68">
        <f>F56+K56+N56+T56</f>
        <v>59697.75</v>
      </c>
      <c r="D56" s="2" t="s">
        <v>30</v>
      </c>
      <c r="F56" s="3">
        <f>SUM(F32:F40)</f>
        <v>46008</v>
      </c>
      <c r="G56" s="3">
        <f aca="true" t="shared" si="18" ref="G56:H56">SUM(G32:G40)</f>
        <v>16634.836743750002</v>
      </c>
      <c r="H56" s="3">
        <f t="shared" si="18"/>
        <v>22179.782325</v>
      </c>
      <c r="K56" s="160">
        <f>SUM(K32:K40)</f>
        <v>4146.75</v>
      </c>
      <c r="L56" s="160">
        <f>SUM(L32:L40)</f>
        <v>21221.34</v>
      </c>
      <c r="N56" s="160">
        <f>SUM(N32:N40)</f>
        <v>7499.999999999999</v>
      </c>
      <c r="P56" s="99">
        <f>SUM(P32:P40)</f>
        <v>13531.569824999999</v>
      </c>
      <c r="R56" s="132">
        <f>SUM(R32:R40)</f>
        <v>8648.212500000001</v>
      </c>
      <c r="T56" s="175">
        <f>SUM(T32:T40)</f>
        <v>2043</v>
      </c>
      <c r="V56" s="79">
        <f>SUM(V32:V40)</f>
        <v>48195.75</v>
      </c>
      <c r="X56" s="414" t="s">
        <v>52</v>
      </c>
      <c r="Y56" s="415">
        <f>SUM(K29:K31,K50:K52)</f>
        <v>2764.5</v>
      </c>
      <c r="Z56" s="416">
        <f>IF(Y56=0,0,Y56/(Y57+Y56))</f>
        <v>0.07192382240838786</v>
      </c>
      <c r="AA56" s="411" t="s">
        <v>33</v>
      </c>
    </row>
    <row r="57" spans="1:27" ht="15">
      <c r="A57" s="70">
        <f>F57+K57+N57+T57</f>
        <v>60378.75</v>
      </c>
      <c r="D57" s="2" t="s">
        <v>31</v>
      </c>
      <c r="F57" s="3">
        <f>SUM(F41:F49)</f>
        <v>46008</v>
      </c>
      <c r="G57" s="3">
        <f aca="true" t="shared" si="19" ref="G57:H57">SUM(G41:G49)</f>
        <v>16634.836743750002</v>
      </c>
      <c r="H57" s="3">
        <f t="shared" si="19"/>
        <v>22179.782325</v>
      </c>
      <c r="K57" s="160">
        <f>SUM(K41:K49)</f>
        <v>4146.75</v>
      </c>
      <c r="L57" s="160">
        <f>SUM(L41:L49)</f>
        <v>21221.34</v>
      </c>
      <c r="N57" s="160">
        <f>SUM(N41:N49)</f>
        <v>7499.999999999999</v>
      </c>
      <c r="P57" s="99">
        <f>SUM(P41:P49)</f>
        <v>13531.569824999999</v>
      </c>
      <c r="R57" s="132">
        <f>SUM(R41:R49)</f>
        <v>8648.212500000001</v>
      </c>
      <c r="T57" s="175">
        <f>SUM(T41:T49)</f>
        <v>2724</v>
      </c>
      <c r="V57" s="79">
        <f>SUM(V41:V49)</f>
        <v>48876.75</v>
      </c>
      <c r="X57" s="417" t="s">
        <v>154</v>
      </c>
      <c r="Y57" s="418">
        <f>I59</f>
        <v>35672</v>
      </c>
      <c r="Z57" s="419">
        <f>1-Z56</f>
        <v>0.9280761775916121</v>
      </c>
      <c r="AA57" s="89"/>
    </row>
    <row r="58" spans="1:27" ht="15.75" thickBot="1">
      <c r="A58" s="68">
        <f>K58</f>
        <v>2764.5</v>
      </c>
      <c r="B58" s="373" t="s">
        <v>19</v>
      </c>
      <c r="C58" s="373"/>
      <c r="D58" s="373"/>
      <c r="E58" s="373"/>
      <c r="F58" s="373"/>
      <c r="G58" s="373"/>
      <c r="H58" s="373"/>
      <c r="I58" s="212">
        <f>E11/3</f>
        <v>38436.5</v>
      </c>
      <c r="K58" s="161">
        <f>SUM(K29:K31)+SUM(K50:K52)</f>
        <v>2764.5</v>
      </c>
      <c r="L58" s="161">
        <f>SUM(L29:L31)+SUM(L50:L52)</f>
        <v>0</v>
      </c>
      <c r="N58" s="161">
        <f aca="true" t="shared" si="20" ref="N58">SUM(N29:N31)+SUM(N50:N52)</f>
        <v>0</v>
      </c>
      <c r="P58" s="147">
        <f aca="true" t="shared" si="21" ref="P58">SUM(P29:P31)+SUM(P50:P52)</f>
        <v>0</v>
      </c>
      <c r="R58" s="133">
        <f aca="true" t="shared" si="22" ref="R58">SUM(R29:R31)+SUM(R50:R52)</f>
        <v>0</v>
      </c>
      <c r="T58" s="176">
        <f aca="true" t="shared" si="23" ref="T58">SUM(T29:T31)+SUM(T50:T52)</f>
        <v>0</v>
      </c>
      <c r="V58" s="402">
        <f aca="true" t="shared" si="24" ref="V58">SUM(V29:V31)+SUM(V50:V52)</f>
        <v>25768.5</v>
      </c>
      <c r="X58" s="412" t="s">
        <v>153</v>
      </c>
      <c r="Y58" s="413">
        <f>Y59+Y57</f>
        <v>158513</v>
      </c>
      <c r="Z58" s="420"/>
      <c r="AA58" s="91"/>
    </row>
    <row r="59" spans="1:25" ht="15.75" thickBot="1">
      <c r="A59" s="69">
        <f>A57+A56+A58</f>
        <v>122841</v>
      </c>
      <c r="B59" s="71" t="s">
        <v>53</v>
      </c>
      <c r="F59" s="274"/>
      <c r="G59" s="274"/>
      <c r="H59" s="77" t="s">
        <v>100</v>
      </c>
      <c r="I59" s="212">
        <f>I58-F10</f>
        <v>35672</v>
      </c>
      <c r="K59" s="160">
        <f>SUM(K56:K58)</f>
        <v>11058</v>
      </c>
      <c r="L59" s="160">
        <f>SUM(L56:L58)</f>
        <v>42442.68</v>
      </c>
      <c r="N59" s="160">
        <f aca="true" t="shared" si="25" ref="N59">SUM(N56:N58)</f>
        <v>14999.999999999998</v>
      </c>
      <c r="P59" s="99">
        <f aca="true" t="shared" si="26" ref="P59">SUM(P56:P58)</f>
        <v>27063.139649999997</v>
      </c>
      <c r="R59" s="132">
        <f aca="true" t="shared" si="27" ref="R59">SUM(R56:R58)</f>
        <v>17296.425000000003</v>
      </c>
      <c r="T59" s="175">
        <f aca="true" t="shared" si="28" ref="T59">SUM(T56:T58)</f>
        <v>4767</v>
      </c>
      <c r="V59" s="79">
        <f aca="true" t="shared" si="29" ref="V59">SUM(V56:V58)</f>
        <v>122841</v>
      </c>
      <c r="X59" s="387" t="s">
        <v>106</v>
      </c>
      <c r="Y59" s="386">
        <f>Y56+Y51+Y36</f>
        <v>122841</v>
      </c>
    </row>
  </sheetData>
  <mergeCells count="40">
    <mergeCell ref="AA7:AA8"/>
    <mergeCell ref="B1:I1"/>
    <mergeCell ref="K1:V2"/>
    <mergeCell ref="Y1:AA1"/>
    <mergeCell ref="B2:I2"/>
    <mergeCell ref="Y2:AA2"/>
    <mergeCell ref="B3:I3"/>
    <mergeCell ref="B5:I5"/>
    <mergeCell ref="K5:V5"/>
    <mergeCell ref="A7:E7"/>
    <mergeCell ref="T7:V7"/>
    <mergeCell ref="X7:X8"/>
    <mergeCell ref="I11:L11"/>
    <mergeCell ref="D13:E13"/>
    <mergeCell ref="T13:V13"/>
    <mergeCell ref="K23:R23"/>
    <mergeCell ref="K24:L24"/>
    <mergeCell ref="X23:AA24"/>
    <mergeCell ref="A25:A28"/>
    <mergeCell ref="B25:D28"/>
    <mergeCell ref="E25:E28"/>
    <mergeCell ref="F25:F28"/>
    <mergeCell ref="G25:G28"/>
    <mergeCell ref="H25:H28"/>
    <mergeCell ref="I25:I28"/>
    <mergeCell ref="K25:L26"/>
    <mergeCell ref="N25:N28"/>
    <mergeCell ref="X26:AA26"/>
    <mergeCell ref="P25:P28"/>
    <mergeCell ref="R25:R28"/>
    <mergeCell ref="T25:T28"/>
    <mergeCell ref="V25:V28"/>
    <mergeCell ref="K27:K28"/>
    <mergeCell ref="L27:L28"/>
    <mergeCell ref="A32:A40"/>
    <mergeCell ref="A41:A49"/>
    <mergeCell ref="B58:H58"/>
    <mergeCell ref="AA32:AA33"/>
    <mergeCell ref="X41:AA41"/>
    <mergeCell ref="AA47:AA48"/>
  </mergeCells>
  <printOptions horizontalCentered="1" verticalCentered="1"/>
  <pageMargins left="0.25" right="0.25" top="0.5" bottom="0.25" header="0" footer="0"/>
  <pageSetup fitToHeight="1" fitToWidth="1" horizontalDpi="600" verticalDpi="600" orientation="landscape" paperSize="17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Zapata</dc:creator>
  <cp:keywords/>
  <dc:description/>
  <cp:lastModifiedBy>Raul Zapata</cp:lastModifiedBy>
  <cp:lastPrinted>2016-11-16T15:44:20Z</cp:lastPrinted>
  <dcterms:created xsi:type="dcterms:W3CDTF">2016-11-03T12:13:31Z</dcterms:created>
  <dcterms:modified xsi:type="dcterms:W3CDTF">2016-11-17T23:16:26Z</dcterms:modified>
  <cp:category/>
  <cp:version/>
  <cp:contentType/>
  <cp:contentStatus/>
</cp:coreProperties>
</file>