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6" windowHeight="7548"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<sst xmlns="http://schemas.openxmlformats.org/spreadsheetml/2006/main" count="148" uniqueCount="107">
  <si>
    <t>Proyecto</t>
  </si>
  <si>
    <t>Costo estimado</t>
  </si>
  <si>
    <t>Justificación</t>
  </si>
  <si>
    <t>Mejoras al sistema aire acondicionado en edificio de Química</t>
  </si>
  <si>
    <t>Canalización de la Quebrada de Oro</t>
  </si>
  <si>
    <t>Segunda fase Planta Central de A/C del RUM</t>
  </si>
  <si>
    <t>Grietas Piñero</t>
  </si>
  <si>
    <t>Problemas estructurales en Edificio de Física, Geología y Ciencias Marinas</t>
  </si>
  <si>
    <t xml:space="preserve">Sellado e impermeabilización del área del sótano del edificio Lucchetti, para rehabilitar área de laboratorios de estudiantes. </t>
  </si>
  <si>
    <t xml:space="preserve"> El sistema central del Edificio Lucchetti tiene enterrado un tanque de agua fría de 10,000 galones en el área del sótano, con un sistema de aislación sin mantenimiento por los últimos 30 años.   Existen filtraciones que han provocado proliferación de hongos en el área.   La recuperación de estos espacios mediante los trabajos de impermeabilización permitirá resolver los problemas de hongos y  darle un uso más apropiado a estas áreas que en parte tuvieron que ser clausuradas por los problemas de humedad existentes.  La reconstrucción de los laboratorios para clases sub-graduadas, evitará la congestión actual. Estas mejoras aumentarán los espacios para laboratorios del programa subgraduado de Ingeniería Mecánica y reducirán los problemas de salud por hongos y humedad. </t>
  </si>
  <si>
    <t>Sistema de aire acondicionado en edificio de Física, Geología y Ciencias Marinas</t>
  </si>
  <si>
    <t>Remodelación del Planetario</t>
  </si>
  <si>
    <t>Remodelación del Observatorio de Física</t>
  </si>
  <si>
    <t>Remodelación Centro de Estudiantes</t>
  </si>
  <si>
    <t>Remodelación para hacer mejor uso del espacio y corregir problemas de filtraciones causadas por tuberías en el área de la cafeteria.</t>
  </si>
  <si>
    <t>Remodelación Departamento de Edificios y Terrenos</t>
  </si>
  <si>
    <t xml:space="preserve">Remodelación Edificio José de Diego </t>
  </si>
  <si>
    <t>Los baños del Edificio A, actual residencia de atletas, están sumamente deteriorados.  Se desea habilitar nuevamente como hotel, para generar ingresos adicionales para continuar con los arreglos de la infraestructura.</t>
  </si>
  <si>
    <t>Remodelación de oficinas administrativas y talleres.  El edificio se construyó hace más de 50 años y nunca ha sido remodelado.  Existen problemas de hacinamiento y las instalaciones no cumplen con las regulaciones de las agencias concernientes a la salud y seguridad.</t>
  </si>
  <si>
    <t>Reemplazo techos antiguas residencias de profesores</t>
  </si>
  <si>
    <t>Construcción Edificio Guardia Universitaria</t>
  </si>
  <si>
    <t>El edificio de la Guardia Universitaria fue construido para el año 1973 con materiales que no constituyen una instalación de carácter permanente.  Este edificio tiene serios problemas estructurales, no cumple con los códigos de construcción vigentes y no se ajusta a las necesidades actuales del departamento.  Por otro lado, se requiere un espacio que cumpla con los requisitos, leyes, estipulaciones y estándares de archivos del Programa de Administración de Documentos del Instituto de Cultura Puertorriqueña.  Actualmente los expedientes históricos y pasivos se encuentran dispersos en diferentes áreas del Recinto.</t>
  </si>
  <si>
    <t>Existen problemas de control y temperatura del sistema de aire acondicionado debido a falta de controles.  Es necesario corregir la situación para evitar la proliferación de hongos y proveer un ambiente de trabajo adecuado.</t>
  </si>
  <si>
    <t>El Edificio De Diego es un monumento histórico en el RUM, que alberga a la Oficina del  Rector, Decanato de Administración, las oficinas del Senado Académico y Junta Administrativa, Oficina de Presupuesto, Asesoría Legal y Decanato de Asuntos Académicos.  Se contempla, que una vez se muden las oficinas del Senado Académico y Junta Administrativa al MuSA, se habilite el espacio para la Oficina de Prensa y Publicaciones.  Además, existen problemas de filtraciones por grietas en paredes y techos.</t>
  </si>
  <si>
    <t xml:space="preserve">Los techos de las antiguas residencias de profesores, que durante los últimos años se han utilizado para la Red Sísmica, Museo de Geología, Oficina de Rehabilitación Vocacional,  Instituto de Recursos de Agua e Instituto para el Desarrollo de la Enseñanza.  Estas instalaciones tienen problemas estructurales con el techo, ya que se han desprendido pedazos del mismo.  Por este motivo, dos de las instalaciones han tenido que ser desalojadas.  Existe el riesgo de que ocurra la misma situación en las otras tres residencias.  Para poder rehabilitar las instalaciones y proveer un ambiente de trabajo seguro, es necesario reemplazar los techos de las cinco residencias. </t>
  </si>
  <si>
    <t>El edificio de Física, Geología y Ciencias Marinas tiene problemas estructurales.  El Arq. Calzada, consultor contratado por la Oficina de Desarrollo Físico, emitió unas recomendaciones.  Se requiere reforzar paredes de bloques en el interior (UBC, código de estructura).   La viga de hormigón agrietada en el segundo nivel, (Depto. de Geología), debe ser demolida y fundida nuevamente.  (Se incluye copia de recomendaciones.)</t>
  </si>
  <si>
    <t>El edificio Jesús T. Piñero tiene problemas estructurales.  El Arq. Calzada, consultor contratado por la Oficina de Desarrollo Físico, emitió unas recomendaciones. Es necesario demoler las paredes exteriores y la losa sobre el terreno en el área oeste del edificio de un nivel.  Se deberá re-compactar el terreno, construir una nueva base (cimiento) a las paredes del perímetro y rehacer la pared de bloques en hormigón reforzado.  Las juntas de expansión deberán ser removidas, y el área acondicionarla para recibir una junta adecuada.  Toda porción de hormigón que demuestre deterioro deberá ser removida y  reemplazada.   Añadir un aditivo anticorrosivo a las mezclas de hormigón y empañetado que se utilicen en las reparaciones.</t>
  </si>
  <si>
    <t>La segunda centrífuga de la Planta Central se encuentra estado avanzado de deterioro y tiene problemas de filtración de aire. Este sistema provee aire acondicionado a diez edificios por lo que se requiere un sistema eficiente.   Actualmente se está completando la primera etapa del proyecto.  No pudo adjudicarse en su totalidad debido a insuficiencia de fondos.</t>
  </si>
  <si>
    <t>Proyectos de mejoras permanentes con necesidades de asignación de fondos</t>
  </si>
  <si>
    <t>El Departamento de Biología nos ha señalado que tiene problemas de humedad en el área del centro de la torre del edificio, creando un ambiente idóneo para el crecimiento de hongos perjudiciales a la salud.  Luego de un estudio, el Ing. Rogelio Rodríguez del Departamento de Edificios y Terrenos recomendó la adquisición e instalación de cuatro extractores en el centro de la torre para sacar el aire caliente y evitar la humedad. Además, se necesita la limpieza de ductos y manejadoras de aire acondicionado por dentro, ya que los hongos se adhieren dentro de los mismos</t>
  </si>
  <si>
    <t>Sistema de extracción e higienización de ductos en edificio de Biología</t>
  </si>
  <si>
    <t>Remodelación baños hotel colegial</t>
  </si>
  <si>
    <t>Mejoras estacionamiento y tráfico del Complejo de Ingeniería</t>
  </si>
  <si>
    <t>Techo terraza del Laboratorio de Materiales en InCi</t>
  </si>
  <si>
    <t>Remodelación Laboratorio de Estructuras y Materiales en InCi</t>
  </si>
  <si>
    <t xml:space="preserve">Ampliación y remodelación del Laboratorio de Ingeniería Ambiental </t>
  </si>
  <si>
    <t>Relocalización de oficinas de profesores</t>
  </si>
  <si>
    <t>Relocalización de oficinas administrativas del Dept. de Ingeniería General</t>
  </si>
  <si>
    <t>Salón de estudios y centro para asociaciones estudiantiles</t>
  </si>
  <si>
    <t>Mejoras edificio C</t>
  </si>
  <si>
    <t>Entrada Vita</t>
  </si>
  <si>
    <t>Mejoras edificio Antonio Lucchetti</t>
  </si>
  <si>
    <t>Infraestructura de comunicaciones del RUM</t>
  </si>
  <si>
    <t xml:space="preserve">Techado de la terraza para atender actividades experimentales educativas y de investigación, las cuales se realizan en la intemperie viéndose afectadas por las condiciones climáticas (sol intenso y lluvias intensas). </t>
  </si>
  <si>
    <t>Ampliación del área, remodelación de distribución de espacio interior y construcción de una expansión para cuartos de instrumentación para apoyar la enseñanza y la investigación</t>
  </si>
  <si>
    <t>Capa de asfalto para el Estacionamiento de la Imprenta</t>
  </si>
  <si>
    <t>Estas áreas llevan años utilizándose como estacionamiento pero no tienen un recubrimiento de asfalto. Debido a las reglamentaciones recientes en el Plan de Manejo de Aguas de Escorrentía, es necesario cubrir estas áreas para evitar que el sedimento sea transportado a través del sistema pluvial hasta la Quebrada de Oro.</t>
  </si>
  <si>
    <t xml:space="preserve">Relocalizar las oficinas del Decanato de Ingeniería en los pisos dos y tres del Edificio Luis Stefani. </t>
  </si>
  <si>
    <t>Proveer espacios de oficina a 10 profesores que actualmente usan oficinas en los espacios en que se relocalizaran las oficinas del decanato.</t>
  </si>
  <si>
    <t>En esta área se construyó un edificio Laboratorio de Farmacéutica; y se está remodelando otro, el Laboratorio de Caracterización de Materiales. El proyecto consiste en continuar la calle que circula detrás de los edificios llegando al estacionamiento de Ingeniería Civil, y construir 120 estacionamientos adicionales para darle servicios a estas áreas y unos espacios verdes tipo plaza para los estudiantes.</t>
  </si>
  <si>
    <t>Construcción nuevo edificio para el Departamento Edificios y Terrenos</t>
  </si>
  <si>
    <t>Este edificio será la piedra angular en los servicios provistos a la comunidad por los próximos años. En esta nueva estructura se proveerán todos los servicios básicos (construcción, almacén de materiales, plomería, electricidad, soldadura, transportación refrigeración, mantenimiento de la flota de vehículos, entre otros) a casi un centenar de edificios existentes en el Recinto. El proyecto consiste en un área central de 3 niveles, donde estarán localizadas las oficinas administrativas y dos alas para las diferentes secciones, en dos niveles cada una, con acceso directo a vehículos, incluyendo los de carga y descarga. El área donde se construirá el edificio es frente a la Residencia de Atletas (Antiguo Hotel Colegial). El área donde actualmente se encuentra el Dept. de Edificios y Terrenos será habilitada para construir el Edificio de Ingeniería Eléctrica y Computadoras en el próximo quinquenio.</t>
  </si>
  <si>
    <t>Centro de Terremotos y Tsunami del Caribe de la UPR</t>
  </si>
  <si>
    <t xml:space="preserve">Proveer instalaciones adecuadas y  permanentes al Centro de Advertencias de Tsunami  y al Observatorio Sismológico de PR y eliminar el problema de hacinamiento en las redes sísmicas de la UPRM que afecta las labores y servicios que se prestan al pueblo de Puerto Rico, al estudiantado y a la investigación. </t>
  </si>
  <si>
    <t>Instalación del sistema fotovoltaico en las instalaciones del Complejo Acuático mediante la construcción de una estructura de metal en el área de las gradas, tanto en la piscina olímpica como en la piscina de clavado para instalar las placas solares en el techo. El sistema fotovoltaico producirá un promedio de 350KW en los techos de las gradas, para reducir el costo de energía de las instalaciones.</t>
  </si>
  <si>
    <t>Mejoras al sistema eléctrico: Cables de alto voltaje</t>
  </si>
  <si>
    <t>Mejoras al sistema eléctrico: gabinete de desconexión frente a Piñero</t>
  </si>
  <si>
    <t>Mejoras al sistema eléctrico: gabinete de desconexión en DET</t>
  </si>
  <si>
    <t>Mejoras al sistema eléctrico: Transformadores de Talleres de Arte</t>
  </si>
  <si>
    <t>Los cables de alto voltaje llevan instalados más de 40 años, por lo que es sumamente necesario que se reemplazen.  Ya han ocurrido averias quen los cuales se ha visto afectada la insfraestructrura de varios edificios.  Ya se ha atendido la situación parcialmente, sin embargo, aún se requiere el reemplazo de un tramo de cablería.   Se requiere el reemplazo de los conductores de todo el lazo de 4.16 KV con nuevos conductores, y si es posible, con aislación de 15KV.  Todos los "stress-cones"deben ser prefabricados.   Tramos: Bomba Sanitaria a Chardón Primera Etapa (vía Piñero); Chardón Primera Etapa a Stéfani; Chardón Tercera Etapa a Stéfani y de Monzón a Celis.</t>
  </si>
  <si>
    <t>Este gabinete proveee energía eléctrica al Coliseo y a DET. Esta sumamanete deteriorado, por lo que se requiere su reemplazo.</t>
  </si>
  <si>
    <t>Gabinete con cadenas rotas o defectuosas.  Es necesario su reemplazo.</t>
  </si>
  <si>
    <t xml:space="preserve"> Se requiere el reemplazo de ambos transformadores por un transformador seco con gabinete.</t>
  </si>
  <si>
    <t>Mejoras al sistema eléctrico: subestación Estudios Generales</t>
  </si>
  <si>
    <t>Mejoras al sistema eléctrico: subestación edificio Monzón y subestación Residencia Rector</t>
  </si>
  <si>
    <t>Reemplazo de seis extractores</t>
  </si>
  <si>
    <t>Mejoras al sistema eléctrico:  subbestación de Anexo Piñero</t>
  </si>
  <si>
    <t>Reparar disconectivo y reemplazar terminales de la línea de alto voltaje</t>
  </si>
  <si>
    <t>Reemplazo de gabinete</t>
  </si>
  <si>
    <t>Ascensores Centro de Estudiantes</t>
  </si>
  <si>
    <t>Modernización de ascensor de carga y ascensor de pasajeros</t>
  </si>
  <si>
    <t>Sistema de bombeo y controles en Piñero</t>
  </si>
  <si>
    <t>Reparar sistema de bombeo y controles que suple agua potable al edificio Anexo Piñero y acondicionar la cisterna</t>
  </si>
  <si>
    <t>El edificio de Química tiene serios problemas de filtraciones y proliferación de hongos.   Es un problema complejo, por lo que se solicitó una evaluación para identificar los problemas y obtener recomendaciones.  Las recomendaciones a corto plazo tienen un costo estimado de $1,177,800 y consideran la instalación de un sistema de controles y monitoreo, reacondicionamiento y reparación del sistema de distribución de calor, balanceo del sistema e insulación.  El Recinto cuenta con un presupuesto de $.450,000.  El presupuesto estimado para atender las recomendaciones a corto, mediano y largo plazo asciende a $4,950,900 según estimados provistos como parte de la evaluación realizada por la firma CMA Architects and Engineering.</t>
  </si>
  <si>
    <t>Material con contenido de asbesto en Hotel Colegial</t>
  </si>
  <si>
    <t>Encapsulación de material con contenido de asbesto en dos servicios sanitarios del Hotel Colegial</t>
  </si>
  <si>
    <t>Impermeabilización techo Sánchez Hidalgo</t>
  </si>
  <si>
    <t>Corregir problemas de filtraciones en el edificio.</t>
  </si>
  <si>
    <t>Nuevas construcciones</t>
  </si>
  <si>
    <t>Remplazo de líneas eléctricas, sellado de paredes externas, corrección de filtraciones en el sótano, actualización del sistema de alarma contra incendios, remplazo de todas las puertas.</t>
  </si>
  <si>
    <t xml:space="preserve">Debido al transcurso del tiempo, la aislación en las tuberías de agua fría se ha deteriorado.  Esta situación, ha provocado la proliferación de hongos en el edificio por los problemas de humedad.  Es necesario el remplazo de la aislación para proveer un ambiente de trabajo que cumpla con los reglamentos ambientales, de salud y seguridad ocupacional.  </t>
  </si>
  <si>
    <t>Habilitar un Centro para asociaciones estudiantiles en el edificio Stefani (en la zona en que actualmente funciona el decanato asociado de asuntos académicos y plan COOP).  Contempla además un área de estudios grupal y un salón de reuniones para uso de las asociaciones.</t>
  </si>
  <si>
    <r>
      <t>Es necesario remodelar el área para aislar el espacio donde se hacen las pruebas físicas y mecánicas para propósitos</t>
    </r>
    <r>
      <rPr>
        <b/>
        <sz val="10"/>
        <color theme="1"/>
        <rFont val="Calibri"/>
        <family val="2"/>
        <scheme val="minor"/>
      </rPr>
      <t xml:space="preserve"> </t>
    </r>
    <r>
      <rPr>
        <sz val="10"/>
        <color theme="1"/>
        <rFont val="Calibri"/>
        <family val="2"/>
        <scheme val="minor"/>
      </rPr>
      <t>de seguridad de equipos, materiales y mobiliario.  Además para cumplir con criterios de salud y seguridad ocupacional.</t>
    </r>
  </si>
  <si>
    <t>Remodelaciones</t>
  </si>
  <si>
    <t>Sistema Eléctrico</t>
  </si>
  <si>
    <t>Sistema de Aire acondicionado</t>
  </si>
  <si>
    <t>Problemas estructurales</t>
  </si>
  <si>
    <t>Problemas estructurales, cont.</t>
  </si>
  <si>
    <t>Impermeabilizaciones y asuntos de salud y seguridad</t>
  </si>
  <si>
    <t>Ascensores</t>
  </si>
  <si>
    <t xml:space="preserve">Reemplazo de adoquines </t>
  </si>
  <si>
    <t>Comunicaciones</t>
  </si>
  <si>
    <t>Reemplazo plantas eléctricas</t>
  </si>
  <si>
    <t>Planta eléctrica de la Central Telefónica</t>
  </si>
  <si>
    <t>Topografía Imprenta</t>
  </si>
  <si>
    <t xml:space="preserve">El proyecto es necesario para evitar que el registro sanitario no colapse dentro de la Quebrada de Oro provocando una situación de emergencia y/o multa de las agencias reguladoras del ambiente y para reducir el riesgo de que cuando ocurran episodios grandes de lluvia se inunde el estacionamiento de área blanca. Este proyecto reduciría sustancialmente el riesgo de que cuando ocurran episodios grandes de lluvia el Área Blanca de Estacionamiento inunde; estas inundaciones ya han ocurrido en varias ocasiones en la última década provocando daños a los vehículos de los estudiantes.  Actualmente, el Departamento de Ingeniería Civil y Agrimensura está trabajando en un estudio hidrológico e hidráulico para determinar con precisión los arreglos y canalización requeridos para resolver la situación en carácter permanente.  </t>
  </si>
  <si>
    <t>Los servicios profesionales incluyen la recopilación de los datos necesarios para establecer los contornos del terreno, preparación de plano topográfico preliminar y  el replanteo de los puntos que delimitan el área.</t>
  </si>
  <si>
    <t>Pavimentación, mejoras a terrenos y áreas de estacionamiento</t>
  </si>
  <si>
    <t>La infraestructura actual tiene varios años de haberse implantado y reporta problemas frecuentes, tiene limitación de capacidad, y no tiene el apoyo de la industria y/o manufactureros.  Es necesario proveer una infraestructura de comunicaciones de mayor capacidad y que provea mecanismos adicionales de seguridad.   Es importante tomar en consideración que las tecnologías a implantar tengan el apoyo de la industria y/o manufactureros y que provean los cimientos para actuales y futuras tecnologías en las diferentes áreas de administración, academia e investigación.  (Estimados disponibles por fases)</t>
  </si>
  <si>
    <t>Conservación de Energía</t>
  </si>
  <si>
    <t xml:space="preserve">Construcción de sistema fotovoltaico en Complejo Acuático </t>
  </si>
  <si>
    <t xml:space="preserve">Esta incluye reparación o sustitución del Domo y sellado de techo, reparación del piso y soportes del observatorio, sustitución del telescopio y sistema de búsqueda digital, cámara digital para el telescopio, computadora de gran capacidad de memoria, equipo de proyección e información Global Imagination para instalar en F461 (salón del observatorio). Este sistema recibe data actualizada de NASA y NOAA y es de gran utilidad para cursos de Astronomía y Meteorología y eventos especiales. En el Observatorio se ofrecen clases de Astronomía y Meteorología y se atienden además entre 7,000 a 10,000 visitantes anualmente de escuelas públicas y privadas y público en general. </t>
  </si>
  <si>
    <t>Esta incluye restaurar o cambiar el Domo- Digital Starlab, Sistema de Proyección Digital Uniview y/o Digistar5 que se pueden adaptar al sistema SPITZ 512 que tiene el Planetario, butacas reclinables diseñadas para planetarios ~60 visitantes, sellado de techo y colocar alfombras nuevas. En el Planetario se ofrecen clases de Astronomía y Meteorología y se atienden además entre 7,000 a 10,000 visitantes anualmente de escuelas públicas y privadas y público en general. Las instalaciones se han deteriorado con el uso continuo, la humedad y las inclemencias del tiempo pues el edificio y sus instalaciones tienen más de 40 años de construidos.</t>
  </si>
  <si>
    <t>Remodelaciones, cont.</t>
  </si>
  <si>
    <t>#1: Presupuesto mudanza Monzón</t>
  </si>
  <si>
    <t>Edificio Quimica</t>
  </si>
  <si>
    <t>Acondicionamiento de la estructura y reemplazo sistema de climatizacion y distribucion de 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</si>
</sst>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0">
    <font>
      <sz val="11"/>
      <color theme="1"/>
      <name val="Calibri"/>
      <family val="2"/>
      <scheme val="minor"/>
    </font>
    <font>
      <sz val="10"/>
      <name val="Arial"/>
      <family val="2"/>
    </font>
    <font>
      <b/>
      <sz val="11"/>
      <color theme="1"/>
      <name val="Calibri"/>
      <family val="2"/>
      <scheme val="minor"/>
    </font>
    <font>
      <sz val="11"/>
      <color theme="1"/>
      <name val="Calibri Light"/>
      <family val="1"/>
      <scheme val="major"/>
    </font>
    <font>
      <sz val="11"/>
      <color theme="1"/>
      <name val="Calibri"/>
      <family val="2"/>
    </font>
    <font>
      <sz val="10"/>
      <color theme="1"/>
      <name val="Calibri"/>
      <family val="2"/>
      <scheme val="minor"/>
    </font>
    <font>
      <b/>
      <sz val="10"/>
      <color theme="1"/>
      <name val="Calibri"/>
      <family val="2"/>
      <scheme val="minor"/>
    </font>
    <font>
      <b/>
      <sz val="12"/>
      <color theme="1"/>
      <name val="Calibri"/>
      <family val="2"/>
      <scheme val="minor"/>
    </font>
    <font>
      <sz val="11"/>
      <color rgb="FFC00000"/>
      <name val="Calibri"/>
      <family val="2"/>
      <scheme val="minor"/>
    </font>
    <font>
      <sz val="11"/>
      <color rgb="FFC00000"/>
      <name val="Calibri Light"/>
      <family val="1"/>
      <scheme val="major"/>
    </font>
  </fonts>
  <fills count="2">
    <fill>
      <patternFill/>
    </fill>
    <fill>
      <patternFill patternType="gray125"/>
    </fill>
  </fills>
  <borders count="4">
    <border>
      <left/>
      <right/>
      <top/>
      <bottom/>
      <diagonal/>
    </border>
    <border>
      <left style="thin"/>
      <right style="thin"/>
      <top style="thin"/>
      <bottom style="thin"/>
    </border>
    <border>
      <left style="thin"/>
      <right style="thin"/>
      <top/>
      <bottom style="thin"/>
    </border>
    <border>
      <left/>
      <right style="thin">
        <color theme="4" tint="0.39998000860214233"/>
      </right>
      <top style="thin">
        <color theme="4" tint="0.39998000860214233"/>
      </top>
      <bottom style="thin">
        <color theme="4" tint="0.3999800086021423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0" fillId="0" borderId="1" xfId="0" applyFont="1" applyFill="1" applyBorder="1" applyAlignment="1">
      <alignment horizontal="center" vertical="center" wrapText="1"/>
    </xf>
    <xf numFmtId="0" fontId="0" fillId="0" borderId="0" xfId="0" applyAlignment="1">
      <alignment horizontal="center"/>
    </xf>
    <xf numFmtId="0" fontId="0" fillId="0" borderId="1" xfId="0" applyFont="1" applyFill="1" applyBorder="1" applyAlignment="1">
      <alignment horizontal="left" wrapText="1"/>
    </xf>
    <xf numFmtId="0" fontId="0" fillId="0" borderId="1" xfId="0" applyFont="1" applyFill="1" applyBorder="1" applyAlignment="1">
      <alignment horizontal="left" vertical="center" wrapText="1"/>
    </xf>
    <xf numFmtId="1" fontId="0" fillId="0" borderId="1" xfId="0" applyNumberFormat="1" applyFont="1" applyFill="1" applyBorder="1" applyAlignment="1">
      <alignment horizontal="center"/>
    </xf>
    <xf numFmtId="0" fontId="2" fillId="0" borderId="0" xfId="0" applyFont="1" applyAlignment="1">
      <alignment horizontal="left" vertical="center"/>
    </xf>
    <xf numFmtId="0" fontId="3" fillId="0" borderId="1" xfId="0" applyFont="1" applyFill="1" applyBorder="1" applyAlignment="1">
      <alignment vertical="center" wrapText="1"/>
    </xf>
    <xf numFmtId="1"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0" fillId="0" borderId="1" xfId="0" applyBorder="1" applyAlignment="1">
      <alignment horizontal="center"/>
    </xf>
    <xf numFmtId="164" fontId="0" fillId="0" borderId="1" xfId="16" applyNumberFormat="1" applyFont="1" applyFill="1" applyBorder="1"/>
    <xf numFmtId="0" fontId="2" fillId="0" borderId="1" xfId="0" applyFont="1" applyFill="1" applyBorder="1" applyAlignment="1">
      <alignment horizontal="center" vertical="center" wrapText="1"/>
    </xf>
    <xf numFmtId="164" fontId="2" fillId="0" borderId="1" xfId="16" applyNumberFormat="1" applyFont="1" applyFill="1" applyBorder="1" applyAlignment="1">
      <alignment horizontal="center" vertical="center" wrapText="1"/>
    </xf>
    <xf numFmtId="164" fontId="0" fillId="0" borderId="1" xfId="16" applyNumberFormat="1" applyFont="1" applyFill="1" applyBorder="1" applyAlignment="1">
      <alignment horizontal="center"/>
    </xf>
    <xf numFmtId="164" fontId="0" fillId="0" borderId="1" xfId="16" applyNumberFormat="1" applyFont="1" applyFill="1" applyBorder="1" applyAlignment="1">
      <alignment horizontal="center" vertical="center"/>
    </xf>
    <xf numFmtId="164" fontId="0" fillId="0" borderId="0" xfId="16" applyNumberFormat="1" applyFont="1" applyFill="1" applyBorder="1" applyAlignment="1">
      <alignment horizontal="center" vertical="center"/>
    </xf>
    <xf numFmtId="164" fontId="0" fillId="0" borderId="0" xfId="16" applyNumberFormat="1" applyFont="1" applyFill="1" applyBorder="1" applyAlignment="1">
      <alignment horizontal="center"/>
    </xf>
    <xf numFmtId="0" fontId="0" fillId="0" borderId="0" xfId="0" applyFont="1" applyFill="1" applyBorder="1" applyAlignment="1">
      <alignment horizontal="left" wrapText="1"/>
    </xf>
    <xf numFmtId="0" fontId="2" fillId="0" borderId="0" xfId="0" applyFont="1" applyFill="1" applyBorder="1" applyAlignment="1">
      <alignment horizontal="left" vertical="center"/>
    </xf>
    <xf numFmtId="1" fontId="0" fillId="0" borderId="2" xfId="0" applyNumberFormat="1" applyFont="1" applyFill="1" applyBorder="1" applyAlignment="1">
      <alignment horizontal="center"/>
    </xf>
    <xf numFmtId="0" fontId="0" fillId="0" borderId="2" xfId="0" applyFont="1" applyFill="1" applyBorder="1" applyAlignment="1">
      <alignment horizontal="center" vertical="center" wrapText="1"/>
    </xf>
    <xf numFmtId="164" fontId="0" fillId="0" borderId="2" xfId="16" applyNumberFormat="1" applyFont="1" applyFill="1" applyBorder="1" applyAlignment="1">
      <alignment horizontal="center" vertical="center"/>
    </xf>
    <xf numFmtId="0" fontId="0"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Border="1" applyAlignment="1">
      <alignment horizontal="center"/>
    </xf>
    <xf numFmtId="0" fontId="3" fillId="0" borderId="0" xfId="0" applyFont="1" applyFill="1" applyBorder="1" applyAlignment="1">
      <alignment vertical="center" wrapText="1"/>
    </xf>
    <xf numFmtId="164" fontId="0" fillId="0" borderId="0" xfId="16" applyNumberFormat="1" applyFont="1" applyFill="1" applyBorder="1"/>
    <xf numFmtId="0" fontId="0" fillId="0" borderId="1" xfId="0" applyFill="1" applyBorder="1" applyAlignment="1">
      <alignment wrapText="1"/>
    </xf>
    <xf numFmtId="1" fontId="2" fillId="0" borderId="1" xfId="0" applyNumberFormat="1" applyFont="1" applyFill="1" applyBorder="1" applyAlignment="1">
      <alignment horizontal="center"/>
    </xf>
    <xf numFmtId="0" fontId="0" fillId="0" borderId="0" xfId="0" applyFill="1" applyAlignment="1">
      <alignment horizontal="center" wrapText="1"/>
    </xf>
    <xf numFmtId="164" fontId="0" fillId="0" borderId="0" xfId="16" applyNumberFormat="1" applyFont="1" applyFill="1" applyAlignment="1">
      <alignment horizontal="center"/>
    </xf>
    <xf numFmtId="0" fontId="0" fillId="0" borderId="0" xfId="0" applyFill="1" applyAlignment="1">
      <alignment horizontal="left" wrapText="1"/>
    </xf>
    <xf numFmtId="0" fontId="2" fillId="0" borderId="0" xfId="0" applyFont="1" applyFill="1" applyAlignment="1">
      <alignment horizontal="left" wrapText="1"/>
    </xf>
    <xf numFmtId="0" fontId="0" fillId="0" borderId="1" xfId="0" applyFill="1" applyBorder="1" applyAlignment="1">
      <alignment horizontal="center" wrapText="1"/>
    </xf>
    <xf numFmtId="0" fontId="0" fillId="0" borderId="1" xfId="0" applyFill="1" applyBorder="1" applyAlignment="1">
      <alignment horizontal="left" wrapText="1"/>
    </xf>
    <xf numFmtId="0" fontId="0" fillId="0" borderId="0" xfId="0" applyFill="1" applyBorder="1"/>
    <xf numFmtId="0" fontId="5" fillId="0" borderId="1" xfId="0" applyFont="1" applyFill="1" applyBorder="1" applyAlignment="1">
      <alignment horizontal="justify" vertical="center"/>
    </xf>
    <xf numFmtId="0" fontId="4" fillId="0" borderId="1" xfId="0" applyFont="1" applyFill="1" applyBorder="1" applyAlignment="1">
      <alignment wrapText="1"/>
    </xf>
    <xf numFmtId="0" fontId="0" fillId="0" borderId="0" xfId="0" applyFill="1" applyBorder="1" applyAlignment="1">
      <alignment horizontal="center" vertical="center" wrapText="1"/>
    </xf>
    <xf numFmtId="0" fontId="4" fillId="0" borderId="0" xfId="0" applyFont="1" applyFill="1" applyBorder="1" applyAlignment="1">
      <alignment wrapText="1"/>
    </xf>
    <xf numFmtId="0" fontId="3" fillId="0" borderId="3" xfId="0" applyFont="1" applyFill="1" applyBorder="1" applyAlignment="1">
      <alignment horizontal="left" vertical="center" wrapText="1"/>
    </xf>
    <xf numFmtId="6" fontId="3" fillId="0" borderId="1" xfId="0" applyNumberFormat="1" applyFont="1" applyFill="1" applyBorder="1" applyAlignment="1">
      <alignment vertical="center"/>
    </xf>
    <xf numFmtId="0" fontId="5" fillId="0" borderId="1" xfId="0" applyFont="1" applyFill="1" applyBorder="1" applyAlignment="1">
      <alignment wrapText="1"/>
    </xf>
    <xf numFmtId="0" fontId="5" fillId="0" borderId="0" xfId="0" applyFont="1" applyFill="1" applyBorder="1" applyAlignment="1">
      <alignment horizontal="justify" vertical="center"/>
    </xf>
    <xf numFmtId="0" fontId="2" fillId="0" borderId="0" xfId="0" applyFont="1" applyFill="1" applyAlignment="1">
      <alignment horizontal="center"/>
    </xf>
    <xf numFmtId="0" fontId="8" fillId="0" borderId="1" xfId="0" applyFont="1" applyFill="1" applyBorder="1" applyAlignment="1">
      <alignment horizontal="center" vertical="center" wrapText="1"/>
    </xf>
    <xf numFmtId="164" fontId="8" fillId="0" borderId="1" xfId="16" applyNumberFormat="1" applyFont="1" applyFill="1" applyBorder="1" applyAlignment="1">
      <alignment horizontal="center"/>
    </xf>
    <xf numFmtId="164" fontId="8" fillId="0" borderId="1" xfId="16" applyNumberFormat="1" applyFont="1" applyFill="1" applyBorder="1" applyAlignment="1">
      <alignment horizontal="center" vertical="center" wrapText="1"/>
    </xf>
    <xf numFmtId="164" fontId="8" fillId="0" borderId="1" xfId="16" applyNumberFormat="1" applyFont="1" applyFill="1" applyBorder="1" applyAlignment="1">
      <alignment horizontal="center" vertical="center"/>
    </xf>
    <xf numFmtId="0" fontId="8" fillId="0" borderId="1" xfId="0" applyFont="1" applyFill="1" applyBorder="1" applyAlignment="1">
      <alignment wrapText="1"/>
    </xf>
    <xf numFmtId="0" fontId="9" fillId="0" borderId="1" xfId="0" applyFont="1" applyFill="1" applyBorder="1" applyAlignment="1">
      <alignment horizontal="left" vertical="center" wrapText="1"/>
    </xf>
    <xf numFmtId="164" fontId="8" fillId="0" borderId="1" xfId="16" applyNumberFormat="1" applyFont="1" applyFill="1" applyBorder="1"/>
    <xf numFmtId="164" fontId="0" fillId="0" borderId="0" xfId="0" applyNumberFormat="1"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xf>
    <xf numFmtId="0" fontId="8" fillId="0" borderId="0" xfId="0" applyFont="1" applyFill="1" applyBorder="1" applyAlignment="1">
      <alignment wrapText="1"/>
    </xf>
    <xf numFmtId="164" fontId="8" fillId="0" borderId="0" xfId="16" applyNumberFormat="1" applyFont="1" applyFill="1" applyBorder="1" applyAlignment="1">
      <alignment horizontal="center"/>
    </xf>
    <xf numFmtId="0" fontId="0" fillId="0" borderId="0" xfId="0"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133"/>
  <sheetViews>
    <sheetView tabSelected="1" zoomScalePageLayoutView="70" workbookViewId="0" topLeftCell="A54">
      <selection activeCell="C61" sqref="C61:F65"/>
    </sheetView>
  </sheetViews>
  <sheetFormatPr defaultColWidth="9.140625" defaultRowHeight="15"/>
  <cols>
    <col min="3" max="3" width="3.00390625" style="2" bestFit="1" customWidth="1"/>
    <col min="4" max="4" width="27.28125" style="35" customWidth="1"/>
    <col min="5" max="5" width="14.28125" style="36" bestFit="1" customWidth="1"/>
    <col min="6" max="6" width="100.57421875" style="37" customWidth="1"/>
    <col min="10" max="10" width="14.28125" style="0" bestFit="1" customWidth="1"/>
  </cols>
  <sheetData>
    <row r="4" spans="3:6" ht="15.6">
      <c r="C4" s="59" t="s">
        <v>28</v>
      </c>
      <c r="D4" s="60"/>
      <c r="E4" s="60"/>
      <c r="F4" s="60"/>
    </row>
    <row r="5" spans="3:4" ht="15">
      <c r="C5" s="6"/>
      <c r="D5" s="50" t="s">
        <v>104</v>
      </c>
    </row>
    <row r="6" spans="3:4" ht="15">
      <c r="C6" s="6"/>
      <c r="D6" s="50"/>
    </row>
    <row r="7" spans="3:5" ht="15">
      <c r="C7" s="6"/>
      <c r="D7" s="38" t="s">
        <v>84</v>
      </c>
      <c r="E7" s="36">
        <f>SUM(E10:E16)</f>
        <v>554894.9</v>
      </c>
    </row>
    <row r="8" ht="15">
      <c r="E8" s="36">
        <f>SUM(E10:E13,E16)</f>
        <v>479206.25</v>
      </c>
    </row>
    <row r="9" spans="3:6" ht="28.8">
      <c r="C9" s="14"/>
      <c r="D9" s="17" t="s">
        <v>0</v>
      </c>
      <c r="E9" s="18" t="s">
        <v>1</v>
      </c>
      <c r="F9" s="17" t="s">
        <v>2</v>
      </c>
    </row>
    <row r="10" spans="3:6" ht="86.4">
      <c r="C10" s="5"/>
      <c r="D10" s="51" t="s">
        <v>55</v>
      </c>
      <c r="E10" s="52">
        <v>300000</v>
      </c>
      <c r="F10" s="3" t="s">
        <v>59</v>
      </c>
    </row>
    <row r="11" spans="3:6" ht="43.2">
      <c r="C11" s="5"/>
      <c r="D11" s="51" t="s">
        <v>57</v>
      </c>
      <c r="E11" s="52">
        <v>60000</v>
      </c>
      <c r="F11" s="3" t="s">
        <v>60</v>
      </c>
    </row>
    <row r="12" spans="3:6" ht="43.2">
      <c r="C12" s="5"/>
      <c r="D12" s="51" t="s">
        <v>56</v>
      </c>
      <c r="E12" s="52">
        <v>75000</v>
      </c>
      <c r="F12" s="3" t="s">
        <v>61</v>
      </c>
    </row>
    <row r="13" spans="3:6" ht="43.2">
      <c r="C13" s="5"/>
      <c r="D13" s="51" t="s">
        <v>58</v>
      </c>
      <c r="E13" s="52">
        <v>36000</v>
      </c>
      <c r="F13" s="3" t="s">
        <v>62</v>
      </c>
    </row>
    <row r="14" spans="3:6" ht="28.8">
      <c r="C14" s="5"/>
      <c r="D14" s="1" t="s">
        <v>63</v>
      </c>
      <c r="E14" s="19">
        <f>58478.8*1.25</f>
        <v>73098.5</v>
      </c>
      <c r="F14" s="3" t="s">
        <v>68</v>
      </c>
    </row>
    <row r="15" spans="3:6" ht="28.8">
      <c r="C15" s="5"/>
      <c r="D15" s="1" t="s">
        <v>66</v>
      </c>
      <c r="E15" s="19">
        <f>1.25*2072.12</f>
        <v>2590.1499999999996</v>
      </c>
      <c r="F15" s="3" t="s">
        <v>65</v>
      </c>
    </row>
    <row r="16" spans="3:6" ht="43.2">
      <c r="C16" s="5"/>
      <c r="D16" s="51" t="s">
        <v>64</v>
      </c>
      <c r="E16" s="52">
        <f>1.25*6565</f>
        <v>8206.25</v>
      </c>
      <c r="F16" s="3" t="s">
        <v>67</v>
      </c>
    </row>
    <row r="17" spans="3:6" ht="15">
      <c r="C17" s="15"/>
      <c r="D17" s="39" t="s">
        <v>92</v>
      </c>
      <c r="E17" s="19"/>
      <c r="F17" s="40" t="s">
        <v>93</v>
      </c>
    </row>
    <row r="19" spans="3:6" s="11" customFormat="1" ht="15">
      <c r="C19" s="8"/>
      <c r="D19" s="9"/>
      <c r="E19" s="22"/>
      <c r="F19" s="23"/>
    </row>
    <row r="20" spans="3:6" s="11" customFormat="1" ht="15">
      <c r="C20" s="8"/>
      <c r="D20" s="9"/>
      <c r="E20" s="22"/>
      <c r="F20" s="23"/>
    </row>
    <row r="21" spans="3:6" s="11" customFormat="1" ht="15">
      <c r="C21" s="8"/>
      <c r="D21" s="9"/>
      <c r="E21" s="22"/>
      <c r="F21" s="23"/>
    </row>
    <row r="22" spans="3:6" s="11" customFormat="1" ht="15">
      <c r="C22" s="8"/>
      <c r="D22" s="41"/>
      <c r="E22" s="22"/>
      <c r="F22" s="23"/>
    </row>
    <row r="23" spans="3:6" s="11" customFormat="1" ht="15">
      <c r="C23" s="8"/>
      <c r="D23" s="24" t="s">
        <v>85</v>
      </c>
      <c r="E23" s="22">
        <f>SUM(E26:E27)</f>
        <v>1127800</v>
      </c>
      <c r="F23" s="23"/>
    </row>
    <row r="24" spans="3:6" s="11" customFormat="1" ht="15">
      <c r="C24" s="8"/>
      <c r="D24" s="24"/>
      <c r="E24" s="22">
        <f>SUM(E26:E27)</f>
        <v>1127800</v>
      </c>
      <c r="F24" s="23"/>
    </row>
    <row r="25" spans="3:6" ht="28.8">
      <c r="C25" s="14"/>
      <c r="D25" s="17" t="s">
        <v>0</v>
      </c>
      <c r="E25" s="18" t="s">
        <v>1</v>
      </c>
      <c r="F25" s="17" t="s">
        <v>2</v>
      </c>
    </row>
    <row r="26" spans="3:6" ht="100.8">
      <c r="C26" s="5"/>
      <c r="D26" s="51" t="s">
        <v>3</v>
      </c>
      <c r="E26" s="53">
        <f>1177800-450000</f>
        <v>727800</v>
      </c>
      <c r="F26" s="4" t="s">
        <v>73</v>
      </c>
    </row>
    <row r="27" spans="3:6" ht="57.6">
      <c r="C27" s="5"/>
      <c r="D27" s="51" t="s">
        <v>5</v>
      </c>
      <c r="E27" s="54">
        <v>400000</v>
      </c>
      <c r="F27" s="4" t="s">
        <v>27</v>
      </c>
    </row>
    <row r="28" spans="3:6" ht="43.2">
      <c r="C28" s="5"/>
      <c r="D28" s="1" t="s">
        <v>10</v>
      </c>
      <c r="E28" s="20"/>
      <c r="F28" s="4" t="s">
        <v>22</v>
      </c>
    </row>
    <row r="29" spans="3:6" s="11" customFormat="1" ht="15">
      <c r="C29" s="8"/>
      <c r="D29" s="9"/>
      <c r="E29" s="21"/>
      <c r="F29" s="10"/>
    </row>
    <row r="30" spans="3:6" s="11" customFormat="1" ht="15">
      <c r="C30" s="8"/>
      <c r="D30" s="29" t="s">
        <v>86</v>
      </c>
      <c r="E30" s="21">
        <f>SUM(E43)</f>
        <v>200000</v>
      </c>
      <c r="F30" s="10"/>
    </row>
    <row r="31" spans="3:6" s="11" customFormat="1" ht="15">
      <c r="C31" s="8"/>
      <c r="D31" s="9"/>
      <c r="E31" s="21"/>
      <c r="F31" s="10"/>
    </row>
    <row r="32" spans="3:6" ht="28.8">
      <c r="C32" s="14"/>
      <c r="D32" s="17" t="s">
        <v>0</v>
      </c>
      <c r="E32" s="18" t="s">
        <v>1</v>
      </c>
      <c r="F32" s="17" t="s">
        <v>2</v>
      </c>
    </row>
    <row r="33" spans="3:6" ht="57.6">
      <c r="C33" s="25"/>
      <c r="D33" s="26" t="s">
        <v>7</v>
      </c>
      <c r="E33" s="27"/>
      <c r="F33" s="28" t="s">
        <v>25</v>
      </c>
    </row>
    <row r="34" spans="3:6" ht="100.8">
      <c r="C34" s="5"/>
      <c r="D34" s="1" t="s">
        <v>6</v>
      </c>
      <c r="E34" s="20"/>
      <c r="F34" s="4" t="s">
        <v>26</v>
      </c>
    </row>
    <row r="35" spans="3:6" s="11" customFormat="1" ht="15">
      <c r="C35" s="8"/>
      <c r="D35" s="9"/>
      <c r="E35" s="21"/>
      <c r="F35" s="10"/>
    </row>
    <row r="36" spans="3:6" s="11" customFormat="1" ht="15">
      <c r="C36" s="8"/>
      <c r="D36" s="9"/>
      <c r="E36" s="21"/>
      <c r="F36" s="10"/>
    </row>
    <row r="37" spans="3:6" s="11" customFormat="1" ht="15">
      <c r="C37" s="8"/>
      <c r="D37" s="9"/>
      <c r="E37" s="21"/>
      <c r="F37" s="10"/>
    </row>
    <row r="38" spans="3:6" s="11" customFormat="1" ht="15">
      <c r="C38" s="8"/>
      <c r="D38" s="9"/>
      <c r="E38" s="21"/>
      <c r="F38" s="10"/>
    </row>
    <row r="39" spans="3:6" s="11" customFormat="1" ht="15">
      <c r="C39" s="8"/>
      <c r="D39" s="9"/>
      <c r="E39" s="21"/>
      <c r="F39" s="10"/>
    </row>
    <row r="40" spans="3:6" s="11" customFormat="1" ht="15">
      <c r="C40" s="8"/>
      <c r="D40" s="24" t="s">
        <v>87</v>
      </c>
      <c r="E40" s="21">
        <f>SUM(E43)</f>
        <v>200000</v>
      </c>
      <c r="F40" s="10"/>
    </row>
    <row r="41" spans="3:6" s="11" customFormat="1" ht="15">
      <c r="C41" s="8"/>
      <c r="D41" s="9"/>
      <c r="E41" s="21"/>
      <c r="F41" s="10"/>
    </row>
    <row r="42" spans="3:6" ht="28.8">
      <c r="C42" s="14"/>
      <c r="D42" s="17" t="s">
        <v>0</v>
      </c>
      <c r="E42" s="18" t="s">
        <v>1</v>
      </c>
      <c r="F42" s="17" t="s">
        <v>2</v>
      </c>
    </row>
    <row r="43" spans="3:6" ht="86.4">
      <c r="C43" s="5"/>
      <c r="D43" s="51" t="s">
        <v>19</v>
      </c>
      <c r="E43" s="54">
        <v>200000</v>
      </c>
      <c r="F43" s="4" t="s">
        <v>24</v>
      </c>
    </row>
    <row r="45" spans="3:6" s="11" customFormat="1" ht="15">
      <c r="C45" s="8"/>
      <c r="D45" s="24" t="s">
        <v>88</v>
      </c>
      <c r="E45" s="21"/>
      <c r="F45" s="10"/>
    </row>
    <row r="46" spans="3:6" s="11" customFormat="1" ht="15">
      <c r="C46" s="12"/>
      <c r="D46" s="9"/>
      <c r="E46" s="21">
        <f>SUM(E48:E51,E62:E63)</f>
        <v>505220</v>
      </c>
      <c r="F46" s="58">
        <f>SUM(E49,E51)</f>
        <v>250495</v>
      </c>
    </row>
    <row r="47" spans="3:7" ht="28.8">
      <c r="C47" s="5"/>
      <c r="D47" s="17" t="s">
        <v>0</v>
      </c>
      <c r="E47" s="18" t="s">
        <v>1</v>
      </c>
      <c r="F47" s="17" t="s">
        <v>2</v>
      </c>
      <c r="G47" s="13"/>
    </row>
    <row r="48" spans="3:6" ht="28.8">
      <c r="C48" s="15"/>
      <c r="D48" s="39" t="s">
        <v>76</v>
      </c>
      <c r="E48" s="19">
        <v>55000</v>
      </c>
      <c r="F48" s="40" t="s">
        <v>77</v>
      </c>
    </row>
    <row r="49" spans="3:6" ht="100.8">
      <c r="C49" s="5"/>
      <c r="D49" s="51" t="s">
        <v>8</v>
      </c>
      <c r="E49" s="54">
        <v>200000</v>
      </c>
      <c r="F49" s="4" t="s">
        <v>9</v>
      </c>
    </row>
    <row r="50" spans="3:6" ht="41.4">
      <c r="C50" s="15"/>
      <c r="D50" s="33" t="s">
        <v>39</v>
      </c>
      <c r="E50" s="16">
        <v>150000</v>
      </c>
      <c r="F50" s="42" t="s">
        <v>80</v>
      </c>
    </row>
    <row r="51" spans="3:6" ht="72">
      <c r="C51" s="15"/>
      <c r="D51" s="51" t="s">
        <v>30</v>
      </c>
      <c r="E51" s="54">
        <v>50495</v>
      </c>
      <c r="F51" s="43" t="s">
        <v>29</v>
      </c>
    </row>
    <row r="52" spans="3:6" s="11" customFormat="1" ht="15">
      <c r="C52" s="30"/>
      <c r="D52" s="44"/>
      <c r="E52" s="21"/>
      <c r="F52" s="45"/>
    </row>
    <row r="53" spans="3:6" s="11" customFormat="1" ht="15">
      <c r="C53" s="30"/>
      <c r="D53" s="44"/>
      <c r="E53" s="21"/>
      <c r="F53" s="45"/>
    </row>
    <row r="54" spans="3:6" s="11" customFormat="1" ht="15">
      <c r="C54" s="30"/>
      <c r="D54" s="44"/>
      <c r="E54" s="21"/>
      <c r="F54" s="45"/>
    </row>
    <row r="55" spans="3:6" s="11" customFormat="1" ht="15">
      <c r="C55" s="30"/>
      <c r="D55" s="44"/>
      <c r="E55" s="21"/>
      <c r="F55" s="45"/>
    </row>
    <row r="56" spans="3:6" s="11" customFormat="1" ht="15">
      <c r="C56" s="30"/>
      <c r="D56" s="44"/>
      <c r="E56" s="21"/>
      <c r="F56" s="45"/>
    </row>
    <row r="57" spans="3:6" s="11" customFormat="1" ht="15">
      <c r="C57" s="30"/>
      <c r="D57" s="44"/>
      <c r="E57" s="21"/>
      <c r="F57" s="45"/>
    </row>
    <row r="58" spans="3:6" s="11" customFormat="1" ht="15">
      <c r="C58" s="30"/>
      <c r="D58" s="44"/>
      <c r="E58" s="21"/>
      <c r="F58" s="45"/>
    </row>
    <row r="59" spans="3:6" s="11" customFormat="1" ht="15">
      <c r="C59" s="8"/>
      <c r="D59" s="24" t="s">
        <v>88</v>
      </c>
      <c r="E59" s="21"/>
      <c r="F59" s="10"/>
    </row>
    <row r="60" spans="3:6" s="11" customFormat="1" ht="15">
      <c r="C60" s="12"/>
      <c r="D60" s="9"/>
      <c r="E60" s="21"/>
      <c r="F60" s="10"/>
    </row>
    <row r="61" spans="3:7" ht="28.8">
      <c r="C61" s="5"/>
      <c r="D61" s="17" t="s">
        <v>0</v>
      </c>
      <c r="E61" s="18" t="s">
        <v>1</v>
      </c>
      <c r="F61" s="17" t="s">
        <v>2</v>
      </c>
      <c r="G61" s="13"/>
    </row>
    <row r="62" spans="3:6" ht="28.8">
      <c r="C62" s="5"/>
      <c r="D62" s="1" t="s">
        <v>71</v>
      </c>
      <c r="E62" s="19">
        <f>37500*1.2</f>
        <v>45000</v>
      </c>
      <c r="F62" s="3" t="s">
        <v>72</v>
      </c>
    </row>
    <row r="63" spans="3:6" ht="28.8">
      <c r="C63" s="15"/>
      <c r="D63" s="39" t="s">
        <v>74</v>
      </c>
      <c r="E63" s="19">
        <v>4725</v>
      </c>
      <c r="F63" s="40" t="s">
        <v>75</v>
      </c>
    </row>
    <row r="64" spans="3:6" ht="15">
      <c r="C64" s="15"/>
      <c r="D64" s="55" t="s">
        <v>40</v>
      </c>
      <c r="E64" s="52"/>
      <c r="F64" s="40" t="s">
        <v>90</v>
      </c>
    </row>
    <row r="65" spans="3:6" ht="15">
      <c r="C65" s="15"/>
      <c r="D65" s="55" t="s">
        <v>105</v>
      </c>
      <c r="E65" s="52">
        <v>5000000</v>
      </c>
      <c r="F65" s="40" t="s">
        <v>106</v>
      </c>
    </row>
    <row r="66" spans="3:6" ht="15">
      <c r="C66" s="30"/>
      <c r="D66" s="61"/>
      <c r="E66" s="62"/>
      <c r="F66" s="63"/>
    </row>
    <row r="67" spans="3:6" ht="15">
      <c r="C67" s="30"/>
      <c r="D67" s="61"/>
      <c r="E67" s="62"/>
      <c r="F67" s="63"/>
    </row>
    <row r="68" spans="3:6" ht="15">
      <c r="C68" s="30"/>
      <c r="D68" s="61"/>
      <c r="E68" s="62"/>
      <c r="F68" s="63"/>
    </row>
    <row r="70" spans="4:5" ht="15">
      <c r="D70" s="38" t="s">
        <v>91</v>
      </c>
      <c r="E70" s="36">
        <f>SUM(E73)</f>
        <v>6900000</v>
      </c>
    </row>
    <row r="71" ht="15">
      <c r="D71" s="38"/>
    </row>
    <row r="72" spans="3:7" ht="28.8">
      <c r="C72" s="5"/>
      <c r="D72" s="17" t="s">
        <v>0</v>
      </c>
      <c r="E72" s="18" t="s">
        <v>1</v>
      </c>
      <c r="F72" s="17" t="s">
        <v>2</v>
      </c>
      <c r="G72" s="13"/>
    </row>
    <row r="73" spans="3:6" ht="86.4">
      <c r="C73" s="15"/>
      <c r="D73" s="56" t="s">
        <v>42</v>
      </c>
      <c r="E73" s="57">
        <v>6900000</v>
      </c>
      <c r="F73" s="46" t="s">
        <v>98</v>
      </c>
    </row>
    <row r="75" spans="3:6" ht="15">
      <c r="C75" s="8"/>
      <c r="D75" s="29" t="s">
        <v>89</v>
      </c>
      <c r="E75" s="21">
        <f>SUM(E78)</f>
        <v>249325</v>
      </c>
      <c r="F75" s="10"/>
    </row>
    <row r="76" spans="3:6" ht="15">
      <c r="C76" s="8"/>
      <c r="D76" s="9"/>
      <c r="E76" s="21"/>
      <c r="F76" s="10"/>
    </row>
    <row r="77" spans="3:7" ht="28.8">
      <c r="C77" s="5"/>
      <c r="D77" s="17" t="s">
        <v>0</v>
      </c>
      <c r="E77" s="18" t="s">
        <v>1</v>
      </c>
      <c r="F77" s="17" t="s">
        <v>2</v>
      </c>
      <c r="G77" s="13"/>
    </row>
    <row r="78" spans="3:6" ht="28.8">
      <c r="C78" s="5"/>
      <c r="D78" s="1" t="s">
        <v>69</v>
      </c>
      <c r="E78" s="19">
        <f>(99510+99950)*1.25</f>
        <v>249325</v>
      </c>
      <c r="F78" s="3" t="s">
        <v>70</v>
      </c>
    </row>
    <row r="80" spans="4:5" ht="15">
      <c r="D80" s="38" t="s">
        <v>99</v>
      </c>
      <c r="E80" s="36">
        <f>SUM(E83)</f>
        <v>2695000</v>
      </c>
    </row>
    <row r="82" spans="3:7" ht="28.8">
      <c r="C82" s="5"/>
      <c r="D82" s="17" t="s">
        <v>0</v>
      </c>
      <c r="E82" s="18" t="s">
        <v>1</v>
      </c>
      <c r="F82" s="17" t="s">
        <v>2</v>
      </c>
      <c r="G82" s="13"/>
    </row>
    <row r="83" spans="3:6" ht="57.6">
      <c r="C83" s="15"/>
      <c r="D83" s="7" t="s">
        <v>100</v>
      </c>
      <c r="E83" s="47">
        <f>2450000*1.1</f>
        <v>2695000</v>
      </c>
      <c r="F83" s="7" t="s">
        <v>54</v>
      </c>
    </row>
    <row r="87" spans="3:6" s="11" customFormat="1" ht="15">
      <c r="C87" s="8"/>
      <c r="D87" s="24" t="s">
        <v>97</v>
      </c>
      <c r="E87" s="21"/>
      <c r="F87" s="10"/>
    </row>
    <row r="88" spans="3:6" s="11" customFormat="1" ht="15">
      <c r="C88" s="8"/>
      <c r="D88" s="9"/>
      <c r="E88" s="21">
        <f>SUM(E90:E93)</f>
        <v>2490000</v>
      </c>
      <c r="F88" s="58">
        <f>SUM(E93)</f>
        <v>1600000</v>
      </c>
    </row>
    <row r="89" spans="3:7" ht="28.8">
      <c r="C89" s="5"/>
      <c r="D89" s="17" t="s">
        <v>0</v>
      </c>
      <c r="E89" s="18" t="s">
        <v>1</v>
      </c>
      <c r="F89" s="17" t="s">
        <v>2</v>
      </c>
      <c r="G89" s="13"/>
    </row>
    <row r="90" spans="3:6" ht="57.6">
      <c r="C90" s="15"/>
      <c r="D90" s="7" t="s">
        <v>32</v>
      </c>
      <c r="E90" s="16">
        <v>750000</v>
      </c>
      <c r="F90" s="7" t="s">
        <v>49</v>
      </c>
    </row>
    <row r="91" spans="3:6" ht="43.2">
      <c r="C91" s="15"/>
      <c r="D91" s="7" t="s">
        <v>45</v>
      </c>
      <c r="E91" s="19">
        <v>135000</v>
      </c>
      <c r="F91" s="7" t="s">
        <v>46</v>
      </c>
    </row>
    <row r="92" spans="3:6" s="11" customFormat="1" ht="28.8">
      <c r="C92" s="5"/>
      <c r="D92" s="4" t="s">
        <v>94</v>
      </c>
      <c r="E92" s="20">
        <v>5000</v>
      </c>
      <c r="F92" s="33" t="s">
        <v>96</v>
      </c>
    </row>
    <row r="93" spans="3:6" ht="115.2">
      <c r="C93" s="5"/>
      <c r="D93" s="51" t="s">
        <v>4</v>
      </c>
      <c r="E93" s="54">
        <v>1600000</v>
      </c>
      <c r="F93" s="4" t="s">
        <v>95</v>
      </c>
    </row>
    <row r="94" spans="3:6" s="11" customFormat="1" ht="15">
      <c r="C94" s="8"/>
      <c r="D94" s="9"/>
      <c r="E94" s="21"/>
      <c r="F94" s="10"/>
    </row>
    <row r="95" spans="3:6" s="11" customFormat="1" ht="15">
      <c r="C95" s="8"/>
      <c r="D95" s="29" t="s">
        <v>83</v>
      </c>
      <c r="E95" s="21">
        <f>SUM(E98:E99,E109:E117)</f>
        <v>4202800</v>
      </c>
      <c r="F95" s="10"/>
    </row>
    <row r="96" spans="3:6" s="11" customFormat="1" ht="15">
      <c r="C96" s="8"/>
      <c r="D96" s="9"/>
      <c r="E96" s="21">
        <f>SUM(E98,)</f>
        <v>80000</v>
      </c>
      <c r="F96" s="10"/>
    </row>
    <row r="97" spans="3:7" ht="28.8">
      <c r="C97" s="5"/>
      <c r="D97" s="17" t="s">
        <v>0</v>
      </c>
      <c r="E97" s="18" t="s">
        <v>1</v>
      </c>
      <c r="F97" s="17" t="s">
        <v>2</v>
      </c>
      <c r="G97" s="13"/>
    </row>
    <row r="98" spans="3:6" ht="28.8">
      <c r="C98" s="5"/>
      <c r="D98" s="51" t="s">
        <v>31</v>
      </c>
      <c r="E98" s="54">
        <v>80000</v>
      </c>
      <c r="F98" s="4" t="s">
        <v>17</v>
      </c>
    </row>
    <row r="99" spans="3:6" ht="86.4">
      <c r="C99" s="5"/>
      <c r="D99" s="1" t="s">
        <v>11</v>
      </c>
      <c r="E99" s="20">
        <v>400000</v>
      </c>
      <c r="F99" s="4" t="s">
        <v>102</v>
      </c>
    </row>
    <row r="100" spans="3:6" s="11" customFormat="1" ht="15">
      <c r="C100" s="8"/>
      <c r="D100" s="9"/>
      <c r="E100" s="21"/>
      <c r="F100" s="10"/>
    </row>
    <row r="101" spans="3:6" s="11" customFormat="1" ht="15">
      <c r="C101" s="8"/>
      <c r="D101" s="9"/>
      <c r="E101" s="21"/>
      <c r="F101" s="10"/>
    </row>
    <row r="102" spans="3:6" s="11" customFormat="1" ht="15">
      <c r="C102" s="8"/>
      <c r="D102" s="9"/>
      <c r="E102" s="21"/>
      <c r="F102" s="10"/>
    </row>
    <row r="103" spans="3:6" s="11" customFormat="1" ht="15">
      <c r="C103" s="8"/>
      <c r="D103" s="9"/>
      <c r="E103" s="21"/>
      <c r="F103" s="10"/>
    </row>
    <row r="104" spans="3:6" s="11" customFormat="1" ht="15">
      <c r="C104" s="8"/>
      <c r="D104" s="9"/>
      <c r="E104" s="21"/>
      <c r="F104" s="10"/>
    </row>
    <row r="105" spans="3:6" s="11" customFormat="1" ht="15">
      <c r="C105" s="8"/>
      <c r="D105" s="9"/>
      <c r="E105" s="21"/>
      <c r="F105" s="10"/>
    </row>
    <row r="106" spans="3:6" s="11" customFormat="1" ht="15">
      <c r="C106" s="8"/>
      <c r="D106" s="29" t="s">
        <v>103</v>
      </c>
      <c r="E106" s="21"/>
      <c r="F106" s="10"/>
    </row>
    <row r="107" spans="3:6" s="11" customFormat="1" ht="15">
      <c r="C107" s="8"/>
      <c r="D107" s="9"/>
      <c r="E107" s="21"/>
      <c r="F107" s="10"/>
    </row>
    <row r="108" spans="3:7" ht="28.8">
      <c r="C108" s="5"/>
      <c r="D108" s="17" t="s">
        <v>0</v>
      </c>
      <c r="E108" s="18" t="s">
        <v>1</v>
      </c>
      <c r="F108" s="17" t="s">
        <v>2</v>
      </c>
      <c r="G108" s="13"/>
    </row>
    <row r="109" spans="3:6" ht="86.4">
      <c r="C109" s="5"/>
      <c r="D109" s="1" t="s">
        <v>12</v>
      </c>
      <c r="E109" s="20">
        <v>750000</v>
      </c>
      <c r="F109" s="4" t="s">
        <v>101</v>
      </c>
    </row>
    <row r="110" spans="3:6" ht="43.2">
      <c r="C110" s="5"/>
      <c r="D110" s="1" t="s">
        <v>15</v>
      </c>
      <c r="E110" s="19">
        <v>1000000</v>
      </c>
      <c r="F110" s="4" t="s">
        <v>18</v>
      </c>
    </row>
    <row r="111" spans="3:6" ht="72">
      <c r="C111" s="5"/>
      <c r="D111" s="1" t="s">
        <v>16</v>
      </c>
      <c r="E111" s="20">
        <v>1372800</v>
      </c>
      <c r="F111" s="4" t="s">
        <v>23</v>
      </c>
    </row>
    <row r="112" spans="3:6" ht="28.8">
      <c r="C112" s="15"/>
      <c r="D112" s="7" t="s">
        <v>41</v>
      </c>
      <c r="E112" s="16"/>
      <c r="F112" s="48" t="s">
        <v>79</v>
      </c>
    </row>
    <row r="113" spans="3:6" ht="43.2">
      <c r="C113" s="15"/>
      <c r="D113" s="33" t="s">
        <v>38</v>
      </c>
      <c r="E113" s="16">
        <v>160000</v>
      </c>
      <c r="F113" s="40" t="s">
        <v>81</v>
      </c>
    </row>
    <row r="114" spans="3:6" ht="43.2">
      <c r="C114" s="15"/>
      <c r="D114" s="33" t="s">
        <v>37</v>
      </c>
      <c r="E114" s="16">
        <v>95000</v>
      </c>
      <c r="F114" s="40" t="s">
        <v>47</v>
      </c>
    </row>
    <row r="115" spans="3:6" ht="28.8">
      <c r="C115" s="15"/>
      <c r="D115" s="33" t="s">
        <v>36</v>
      </c>
      <c r="E115" s="16">
        <v>70000</v>
      </c>
      <c r="F115" s="40" t="s">
        <v>48</v>
      </c>
    </row>
    <row r="116" spans="3:6" ht="43.2">
      <c r="C116" s="15"/>
      <c r="D116" s="33" t="s">
        <v>35</v>
      </c>
      <c r="E116" s="16">
        <v>200000</v>
      </c>
      <c r="F116" s="7" t="s">
        <v>44</v>
      </c>
    </row>
    <row r="117" spans="3:6" ht="28.8">
      <c r="C117" s="15"/>
      <c r="D117" s="7" t="s">
        <v>34</v>
      </c>
      <c r="E117" s="16">
        <v>75000</v>
      </c>
      <c r="F117" s="42" t="s">
        <v>82</v>
      </c>
    </row>
    <row r="118" spans="3:6" s="11" customFormat="1" ht="15">
      <c r="C118" s="30"/>
      <c r="D118" s="31"/>
      <c r="E118" s="32"/>
      <c r="F118" s="49"/>
    </row>
    <row r="119" spans="3:6" ht="15">
      <c r="C119" s="30"/>
      <c r="D119" s="31"/>
      <c r="E119" s="32"/>
      <c r="F119" s="49"/>
    </row>
    <row r="120" spans="3:6" ht="15">
      <c r="C120" s="30"/>
      <c r="D120" s="31"/>
      <c r="E120" s="32"/>
      <c r="F120" s="49"/>
    </row>
    <row r="121" spans="3:6" ht="15">
      <c r="C121" s="30"/>
      <c r="D121" s="31"/>
      <c r="E121" s="32"/>
      <c r="F121" s="49"/>
    </row>
    <row r="122" spans="3:6" s="11" customFormat="1" ht="15">
      <c r="C122" s="8"/>
      <c r="D122" s="29" t="s">
        <v>103</v>
      </c>
      <c r="E122" s="21"/>
      <c r="F122" s="10"/>
    </row>
    <row r="123" spans="3:6" s="11" customFormat="1" ht="15">
      <c r="C123" s="8"/>
      <c r="D123" s="9"/>
      <c r="E123" s="21"/>
      <c r="F123" s="10"/>
    </row>
    <row r="124" spans="3:7" ht="28.8">
      <c r="C124" s="5"/>
      <c r="D124" s="17" t="s">
        <v>0</v>
      </c>
      <c r="E124" s="18" t="s">
        <v>1</v>
      </c>
      <c r="F124" s="17" t="s">
        <v>2</v>
      </c>
      <c r="G124" s="13"/>
    </row>
    <row r="125" spans="3:6" ht="28.8">
      <c r="C125" s="15"/>
      <c r="D125" s="7" t="s">
        <v>33</v>
      </c>
      <c r="E125" s="16">
        <v>150000</v>
      </c>
      <c r="F125" s="7" t="s">
        <v>43</v>
      </c>
    </row>
    <row r="126" spans="3:6" ht="28.8">
      <c r="C126" s="5"/>
      <c r="D126" s="1" t="s">
        <v>13</v>
      </c>
      <c r="E126" s="19"/>
      <c r="F126" s="4" t="s">
        <v>14</v>
      </c>
    </row>
    <row r="128" spans="4:5" ht="15">
      <c r="D128" s="38" t="s">
        <v>78</v>
      </c>
      <c r="E128" s="36">
        <f>E133</f>
        <v>3000000</v>
      </c>
    </row>
    <row r="130" spans="3:7" ht="28.8">
      <c r="C130" s="34"/>
      <c r="D130" s="17" t="s">
        <v>0</v>
      </c>
      <c r="E130" s="18" t="s">
        <v>1</v>
      </c>
      <c r="F130" s="17" t="s">
        <v>2</v>
      </c>
      <c r="G130" s="13"/>
    </row>
    <row r="131" spans="3:6" ht="115.2">
      <c r="C131" s="15"/>
      <c r="D131" s="7" t="s">
        <v>50</v>
      </c>
      <c r="E131" s="47">
        <v>11000000</v>
      </c>
      <c r="F131" s="7" t="s">
        <v>51</v>
      </c>
    </row>
    <row r="132" spans="3:6" ht="43.2">
      <c r="C132" s="15"/>
      <c r="D132" s="7" t="s">
        <v>52</v>
      </c>
      <c r="E132" s="47">
        <v>12000000</v>
      </c>
      <c r="F132" s="7" t="s">
        <v>53</v>
      </c>
    </row>
    <row r="133" spans="3:6" ht="86.4">
      <c r="C133" s="5"/>
      <c r="D133" s="51" t="s">
        <v>20</v>
      </c>
      <c r="E133" s="54">
        <v>3000000</v>
      </c>
      <c r="F133" s="7" t="s">
        <v>21</v>
      </c>
    </row>
  </sheetData>
  <mergeCells count="1">
    <mergeCell ref="C4:F4"/>
  </mergeCells>
  <printOptions/>
  <pageMargins left="0.25" right="0.25" top="0.5" bottom="0.5" header="0.3" footer="0.3"/>
  <pageSetup horizontalDpi="600" verticalDpi="600" orientation="landscape" paperSize="5" r:id="rId1"/>
  <headerFooter>
    <oddHeader>&amp;CUniversidad de Puerto Rico
Recinto Universitario de Mayagüez
Oficina de Investigación Institucional y Planificación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nancym</dc:creator>
  <cp:keywords/>
  <dc:description/>
  <cp:lastModifiedBy>Director</cp:lastModifiedBy>
  <cp:lastPrinted>2015-01-30T20:18:32Z</cp:lastPrinted>
  <dcterms:created xsi:type="dcterms:W3CDTF">2014-05-15T17:17:21Z</dcterms:created>
  <dcterms:modified xsi:type="dcterms:W3CDTF">2015-02-06T13:30:22Z</dcterms:modified>
  <cp:category/>
  <cp:version/>
  <cp:contentType/>
  <cp:contentStatus/>
</cp:coreProperties>
</file>