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015BCF74-FFA0-4C4E-A340-5AF5295CFB58}" xr6:coauthVersionLast="47" xr6:coauthVersionMax="47" xr10:uidLastSave="{00000000-0000-0000-0000-000000000000}"/>
  <bookViews>
    <workbookView xWindow="-110" yWindow="-110" windowWidth="22780" windowHeight="14660" xr2:uid="{00000000-000D-0000-FFFF-FFFF00000000}"/>
  </bookViews>
  <sheets>
    <sheet name="Arboles en tiesto" sheetId="1" r:id="rId1"/>
  </sheets>
  <definedNames>
    <definedName name="_xlnm.Print_Area" localSheetId="0">'Arboles en tiesto'!$A$1:$F$181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 l="1"/>
  <c r="F55" i="1"/>
  <c r="F54" i="1"/>
  <c r="F53" i="1"/>
  <c r="F52" i="1"/>
  <c r="F42" i="1"/>
  <c r="F41" i="1"/>
  <c r="E41" i="1"/>
  <c r="E42" i="1"/>
  <c r="E52" i="1"/>
  <c r="E53" i="1"/>
  <c r="E54" i="1"/>
  <c r="E55" i="1"/>
  <c r="E63" i="1"/>
  <c r="F51" i="1"/>
  <c r="E21" i="1"/>
  <c r="E22" i="1"/>
  <c r="E23" i="1"/>
  <c r="E24" i="1"/>
  <c r="E25" i="1"/>
  <c r="E28" i="1"/>
  <c r="E33" i="1"/>
  <c r="E34" i="1"/>
  <c r="E35" i="1"/>
  <c r="E36" i="1"/>
  <c r="E37" i="1"/>
  <c r="E38" i="1"/>
  <c r="E39" i="1"/>
  <c r="E40" i="1"/>
  <c r="E47" i="1"/>
  <c r="E60" i="1"/>
  <c r="E61" i="1"/>
  <c r="E62" i="1"/>
  <c r="F74" i="1"/>
  <c r="F73" i="1"/>
  <c r="F72" i="1"/>
  <c r="F68" i="1"/>
  <c r="F67" i="1"/>
  <c r="F62" i="1"/>
  <c r="F61" i="1"/>
  <c r="F60" i="1"/>
  <c r="F50" i="1"/>
  <c r="F49" i="1"/>
  <c r="F48" i="1"/>
  <c r="F47" i="1"/>
  <c r="F40" i="1"/>
  <c r="F39" i="1"/>
  <c r="F38" i="1"/>
  <c r="F37" i="1"/>
  <c r="F36" i="1"/>
  <c r="F35" i="1"/>
  <c r="F34" i="1"/>
  <c r="F33" i="1"/>
  <c r="F28" i="1"/>
  <c r="F27" i="1"/>
  <c r="F26" i="1"/>
  <c r="F25" i="1"/>
  <c r="F24" i="1"/>
  <c r="F23" i="1"/>
  <c r="F22" i="1"/>
  <c r="F21" i="1"/>
  <c r="E15" i="1"/>
  <c r="F15" i="1"/>
  <c r="F14" i="1"/>
  <c r="F13" i="1"/>
</calcChain>
</file>

<file path=xl/sharedStrings.xml><?xml version="1.0" encoding="utf-8"?>
<sst xmlns="http://schemas.openxmlformats.org/spreadsheetml/2006/main" count="177" uniqueCount="117">
  <si>
    <t>This Material is Based Upon Work Supported by the Forest Service, U.S. Department of Agriculture under Award Number: 11-DG-11120107-013</t>
  </si>
  <si>
    <t>Proyecto Z-244: Nursery Market Viability Assessment in Puerto Rico</t>
  </si>
  <si>
    <t>Revisado por:</t>
  </si>
  <si>
    <t>10: Se debe tener en cuenta que estos valores son aproximados y pueden variar dependiendo de cada caso.</t>
  </si>
  <si>
    <t>9: Canon de arrendamiento por uso del terreno.</t>
  </si>
  <si>
    <t>8: Corresponde a 7.65% del Seguro Social, 6.1% del Fondo del Seguro del Estado y 2.9% de Desempleo. Se deben hacer ajustes si se contemplan otros porcentajes u obligaciones que no están incluidos en este documento.</t>
  </si>
  <si>
    <t>7: No se consideran: entrega, acarreo o distribución de productos fuera de la finca. Si desea considerar esto dentro de su negocio, debe adicionar el valor del vehículo, los costos de mantenimiento del mismo, el salario del chofer y el seguro choferil dentro del presupuesto.</t>
  </si>
  <si>
    <t>6: Hace referencia a fungicidas y/o insecticidas. Se sugiere que solo se aplique de ser necesario; y el valor puede variar dependiendo del tipo de producto utilizado y de la plaga que se quiera combatir, se recomienda consultar a un experto antes de aplicar cualquier plaguicida o fungicida.</t>
  </si>
  <si>
    <t xml:space="preserve">5: Usando un cuarto de galón de herbicida mensualmente. Tener en cuenta que la cantidad y la frecuencia de aplicación varían de acuerdo a las condiciones climáticas de la zona. </t>
  </si>
  <si>
    <t>4: Abono granular "Controlled Realease" de concentración 12-4-12, se calcula una cantidad de 30 gramos de abono por cada tiesto de 3 galones, con una frecuencia de cada 3 meses. En temperaturas muy altas puede que sea necesario aumentar la cantidad de abono aplicado o aplicar con una mayor frecuencia.</t>
  </si>
  <si>
    <t>3: Se recomienda usar fibra de coco por su alto porcentaje de enraizamiento. El saco de 3.8 pies cúbicos comprimidos equivale a 7 pies cúbicos.</t>
  </si>
  <si>
    <t xml:space="preserve">2: Actualmente en Puerto Rico no existe un mercado de semillas de árboles, los precios utilizados en este presupuesto fueron tomados de ventas de semillas en otros países. Muchos de los productores tienen sus propias plantas madre dentro de su negocio.  </t>
  </si>
  <si>
    <t>Ingreso Neto</t>
  </si>
  <si>
    <t>Gastos Totales</t>
  </si>
  <si>
    <t>Ingreso Total</t>
  </si>
  <si>
    <t>Producción Mínima (en tiestos de 3 galones)</t>
  </si>
  <si>
    <t>Precio Mínimo de Venta</t>
  </si>
  <si>
    <t>Break-even</t>
  </si>
  <si>
    <t>TOTAL DE INGRESOS</t>
  </si>
  <si>
    <t>Tiestos 3 galones</t>
  </si>
  <si>
    <t>Ingreso Bruto por Ventas</t>
  </si>
  <si>
    <t>Valor</t>
  </si>
  <si>
    <t>Precio/Unidad</t>
  </si>
  <si>
    <t>Unidad</t>
  </si>
  <si>
    <t>Cantidad</t>
  </si>
  <si>
    <t>Partida</t>
  </si>
  <si>
    <t>INGRESOS</t>
  </si>
  <si>
    <t>TOTAL GASTOS VARIABLES</t>
  </si>
  <si>
    <t>Total otros gastos</t>
  </si>
  <si>
    <t>-</t>
  </si>
  <si>
    <t>Gastos</t>
  </si>
  <si>
    <t>Interés sobre los gastos</t>
  </si>
  <si>
    <t>Nómina</t>
  </si>
  <si>
    <t>Administración, supervisión e imprevistos</t>
  </si>
  <si>
    <t>Meses</t>
  </si>
  <si>
    <t>Otros Gastos</t>
  </si>
  <si>
    <t>Total Gasto en Mano de obra</t>
  </si>
  <si>
    <t>Hora</t>
  </si>
  <si>
    <t>Aplicación de plaguicidas</t>
  </si>
  <si>
    <t>Abonamiento</t>
  </si>
  <si>
    <t>Control de malezas</t>
  </si>
  <si>
    <t xml:space="preserve">Trasplante </t>
  </si>
  <si>
    <t>Llenado de tiestos</t>
  </si>
  <si>
    <t>Preparación de semilleros</t>
  </si>
  <si>
    <t>Limpieza y preparación del área</t>
  </si>
  <si>
    <t>Salario/hora</t>
  </si>
  <si>
    <t>Número de horas</t>
  </si>
  <si>
    <t>Gastos en mano de obra</t>
  </si>
  <si>
    <t>Total Gasto en Materiales</t>
  </si>
  <si>
    <t>Saco de 50 libras</t>
  </si>
  <si>
    <t>Saco de 3.8 pies cúbicos</t>
  </si>
  <si>
    <t>Tiesto de 3 galones</t>
  </si>
  <si>
    <t>Tiestos</t>
  </si>
  <si>
    <t>Paquete de 10 bandejas de 72 celdas</t>
  </si>
  <si>
    <t>Bandejas</t>
  </si>
  <si>
    <t>Semilla</t>
  </si>
  <si>
    <t>Gasto en materiales</t>
  </si>
  <si>
    <t>GASTOS VARIABLES</t>
  </si>
  <si>
    <t>Total Gastos de Inversión</t>
  </si>
  <si>
    <t>Bomba de fumigación de espalda de 4 galones</t>
  </si>
  <si>
    <t>UNIVERSIDAD DE PUERTO RICO</t>
  </si>
  <si>
    <t>COLEGIO DE CIENCIAS AGRICOLAS</t>
  </si>
  <si>
    <t>Versión en Excel:</t>
  </si>
  <si>
    <r>
      <t>Sistema de riego</t>
    </r>
    <r>
      <rPr>
        <vertAlign val="superscript"/>
        <sz val="12"/>
        <color indexed="8"/>
        <rFont val="Times New Roman"/>
        <family val="1"/>
      </rPr>
      <t>1</t>
    </r>
  </si>
  <si>
    <r>
      <t>Semillas</t>
    </r>
    <r>
      <rPr>
        <vertAlign val="superscript"/>
        <sz val="12"/>
        <color indexed="8"/>
        <rFont val="Times New Roman"/>
        <family val="1"/>
      </rPr>
      <t>2</t>
    </r>
  </si>
  <si>
    <r>
      <t>Mezcla de sustrato</t>
    </r>
    <r>
      <rPr>
        <vertAlign val="superscript"/>
        <sz val="12"/>
        <color indexed="8"/>
        <rFont val="Times New Roman"/>
        <family val="1"/>
      </rPr>
      <t>3</t>
    </r>
  </si>
  <si>
    <r>
      <t>Abono</t>
    </r>
    <r>
      <rPr>
        <vertAlign val="superscript"/>
        <sz val="12"/>
        <color indexed="8"/>
        <rFont val="Times New Roman"/>
        <family val="1"/>
      </rPr>
      <t>4</t>
    </r>
  </si>
  <si>
    <r>
      <t>Herbicida</t>
    </r>
    <r>
      <rPr>
        <vertAlign val="superscript"/>
        <sz val="12"/>
        <color indexed="8"/>
        <rFont val="Times New Roman"/>
        <family val="1"/>
      </rPr>
      <t>5</t>
    </r>
  </si>
  <si>
    <r>
      <t>Plaguicidas</t>
    </r>
    <r>
      <rPr>
        <vertAlign val="superscript"/>
        <sz val="12"/>
        <color indexed="8"/>
        <rFont val="Times New Roman"/>
        <family val="1"/>
      </rPr>
      <t>6</t>
    </r>
  </si>
  <si>
    <r>
      <t>Venta al detal</t>
    </r>
    <r>
      <rPr>
        <vertAlign val="superscript"/>
        <sz val="12"/>
        <color indexed="8"/>
        <rFont val="Times New Roman"/>
        <family val="1"/>
      </rPr>
      <t>7</t>
    </r>
  </si>
  <si>
    <r>
      <t>Obligaciones patronales</t>
    </r>
    <r>
      <rPr>
        <vertAlign val="superscript"/>
        <sz val="12"/>
        <color indexed="8"/>
        <rFont val="Times New Roman"/>
        <family val="1"/>
      </rPr>
      <t>8</t>
    </r>
  </si>
  <si>
    <r>
      <t>Uso del terreno</t>
    </r>
    <r>
      <rPr>
        <vertAlign val="superscript"/>
        <sz val="12"/>
        <color indexed="8"/>
        <rFont val="Times New Roman"/>
        <family val="1"/>
      </rPr>
      <t>9</t>
    </r>
  </si>
  <si>
    <r>
      <t>Electricidad</t>
    </r>
    <r>
      <rPr>
        <vertAlign val="superscript"/>
        <sz val="12"/>
        <color indexed="8"/>
        <rFont val="Times New Roman"/>
        <family val="1"/>
      </rPr>
      <t>10</t>
    </r>
  </si>
  <si>
    <r>
      <t>Agua</t>
    </r>
    <r>
      <rPr>
        <vertAlign val="superscript"/>
        <sz val="12"/>
        <color indexed="8"/>
        <rFont val="Times New Roman"/>
        <family val="1"/>
      </rPr>
      <t>10</t>
    </r>
  </si>
  <si>
    <r>
      <t>Seguros</t>
    </r>
    <r>
      <rPr>
        <vertAlign val="superscript"/>
        <sz val="12"/>
        <color indexed="8"/>
        <rFont val="Times New Roman"/>
        <family val="1"/>
      </rPr>
      <t>10</t>
    </r>
  </si>
  <si>
    <r>
      <t>*: La siguiente información permite estimar los costos de producción de árboles: Almácigo (</t>
    </r>
    <r>
      <rPr>
        <i/>
        <sz val="12"/>
        <color indexed="8"/>
        <rFont val="Times New Roman"/>
        <family val="1"/>
      </rPr>
      <t>Bursera simaruba</t>
    </r>
    <r>
      <rPr>
        <sz val="12"/>
        <color theme="1"/>
        <rFont val="Times New Roman"/>
        <family val="1"/>
      </rPr>
      <t>), Roble Nativo (</t>
    </r>
    <r>
      <rPr>
        <i/>
        <sz val="12"/>
        <color indexed="8"/>
        <rFont val="Times New Roman"/>
        <family val="1"/>
      </rPr>
      <t>Tabebuia heterophylla</t>
    </r>
    <r>
      <rPr>
        <sz val="12"/>
        <color theme="1"/>
        <rFont val="Times New Roman"/>
        <family val="1"/>
      </rPr>
      <t>) y Roble Amarillo (</t>
    </r>
    <r>
      <rPr>
        <i/>
        <sz val="12"/>
        <color indexed="8"/>
        <rFont val="Times New Roman"/>
        <family val="1"/>
      </rPr>
      <t>Tabebuia aurea</t>
    </r>
    <r>
      <rPr>
        <sz val="12"/>
        <color theme="1"/>
        <rFont val="Times New Roman"/>
        <family val="1"/>
      </rPr>
      <t>); en tiestos con riego por goteo. El presupuesto está diseñado para una siembra de 150 árboles en tiestos de tres (3) galones con un ciclo de producción de un año. Se estima que el espacio requerido para cada árbol es de cuatro (4) pies cuadrados, para un total de 600 pies cuadrados, se debe tener en cuenta el espacio adicional para los caminos. Este presupuesto no está diseñado para la producción de plantas madre.</t>
    </r>
  </si>
  <si>
    <r>
      <t>1: El Departamento de Ingeniería Agrícola y Biosistemas de la Universidad de Puerto Rico - Recinto Universitario de Mayag</t>
    </r>
    <r>
      <rPr>
        <sz val="12"/>
        <color indexed="8"/>
        <rFont val="Times New Roman"/>
        <family val="1"/>
      </rPr>
      <t xml:space="preserve">üez, recomienda un sistema de riego por goteo utilizando: una bomba de 2.5 hp; un inyector de químicos Mazei K584; un regulador de presión; filtros de malla #140; 4,000 pies de línea de distribución de riego en Polyethylene de 3/4"; y líneas principales de PVC, y secundarias de Polyethylene. </t>
    </r>
  </si>
  <si>
    <t>RECINTO UNIVERSITARIO DE MAYAGUEZ</t>
  </si>
  <si>
    <t>Mi finca</t>
  </si>
  <si>
    <t>INGRESO NETO</t>
  </si>
  <si>
    <t>Presupuesto modelo: Arboles en tiesto suelo</t>
  </si>
  <si>
    <t>Puede editar los espacios de las celdas color gris</t>
  </si>
  <si>
    <t>Supuestos</t>
  </si>
  <si>
    <t>Directora de Proyecto Z-244</t>
  </si>
  <si>
    <t>Dra. Gladys M. González Martínez</t>
  </si>
  <si>
    <t>Colaborador de Proyecto Z-244</t>
  </si>
  <si>
    <t>Dr. Alwin J. Jiménez Maldonado</t>
  </si>
  <si>
    <t>Alexander Cano</t>
  </si>
  <si>
    <t>Departamento de Cultivos y Ciencias Agro-ambientales</t>
  </si>
  <si>
    <t>Especialista en Arquitectura Paisajista y Forestación Urbana</t>
  </si>
  <si>
    <t>Prof. Sally González</t>
  </si>
  <si>
    <t>Departamento de Ingeniería Agrícola y Biosistemas</t>
  </si>
  <si>
    <t>Prof. Eric A. Irizarry</t>
  </si>
  <si>
    <t>Dra. Alexandra Gregory Crespo</t>
  </si>
  <si>
    <t>Herold Kasandor Eustache</t>
  </si>
  <si>
    <t>Estudiante graduado</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</si>
  <si>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</si>
  <si>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This material is based upon work supported by USDA/OPPE under Award Number: AO212501x443G010</t>
  </si>
  <si>
    <t>Subsidio salarial</t>
  </si>
  <si>
    <t>Catedrática, Departamento de Economía Agrícola</t>
  </si>
  <si>
    <t>Estación Experimental Agrícola</t>
  </si>
  <si>
    <t>Catedrático, Departamento de Economía Agrícola</t>
  </si>
  <si>
    <t>Servicio de Extensión Agrícola</t>
  </si>
  <si>
    <t>Asistente de Investigación Graduado</t>
  </si>
  <si>
    <t>Departamento de Economía Agrícola</t>
  </si>
  <si>
    <t>Andrés Alonso</t>
  </si>
  <si>
    <t>Dra. María del C. Librán</t>
  </si>
  <si>
    <t>Catedrática</t>
  </si>
  <si>
    <t>Catedrático</t>
  </si>
  <si>
    <t>Yaira A. Avilés Ortiz</t>
  </si>
  <si>
    <t>Economista Agrícola</t>
  </si>
  <si>
    <t>Presupuesto electrónico creado por:</t>
  </si>
  <si>
    <t>GASTOS DE INVERSION</t>
  </si>
  <si>
    <t>Gastos e ingresos proyectados para la producción de 720 celdas de producción de Arboles en tiesto de Suelo*</t>
  </si>
  <si>
    <t>Marzo 2022</t>
  </si>
  <si>
    <t>Fecha de Revisión:</t>
  </si>
  <si>
    <t>Gastos misceláneos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</si>
</sst>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00"/>
    <numFmt numFmtId="165" formatCode="#,##0.0"/>
  </numFmts>
  <fonts count="12"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12"/>
      <color theme="1"/>
      <name val="Times New Roman"/>
      <family val="1"/>
    </font>
    <font>
      <b/>
      <sz val="12"/>
      <color theme="1"/>
      <name val="Times New Roman"/>
      <family val="1"/>
    </font>
    <font>
      <sz val="12"/>
      <color rgb="FF000000"/>
      <name val="Times New Roman"/>
      <family val="1"/>
    </font>
    <font>
      <vertAlign val="superscript"/>
      <sz val="12"/>
      <color indexed="8"/>
      <name val="Times New Roman"/>
      <family val="1"/>
    </font>
    <font>
      <b/>
      <sz val="12"/>
      <color rgb="FF000000"/>
      <name val="Times New Roman"/>
      <family val="1"/>
    </font>
    <font>
      <i/>
      <sz val="12"/>
      <color indexed="8"/>
      <name val="Times New Roman"/>
      <family val="1"/>
    </font>
    <font>
      <sz val="12"/>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3" fillId="0" borderId="0" xfId="3" applyFont="1" applyAlignment="1">
      <alignment horizontal="center"/>
    </xf>
    <xf numFmtId="0" fontId="5" fillId="0" borderId="0" xfId="0" applyFont="1" applyProtection="1">
      <protection locked="0"/>
    </xf>
    <xf numFmtId="164" fontId="6" fillId="0" borderId="1" xfId="0" applyNumberFormat="1" applyFont="1" applyBorder="1" applyAlignment="1" applyProtection="1">
      <alignment horizontal="right"/>
    </xf>
    <xf numFmtId="3" fontId="5" fillId="0" borderId="0" xfId="0" applyNumberFormat="1" applyFont="1" applyAlignment="1" applyProtection="1">
      <alignment horizontal="center"/>
      <protection locked="0"/>
    </xf>
    <xf numFmtId="4" fontId="5" fillId="0" borderId="0" xfId="0" applyNumberFormat="1" applyFont="1" applyProtection="1">
      <protection locked="0"/>
    </xf>
    <xf numFmtId="164" fontId="5" fillId="0" borderId="0" xfId="0" applyNumberFormat="1" applyFont="1" applyAlignment="1" applyProtection="1">
      <alignment horizontal="right"/>
      <protection locked="0"/>
    </xf>
    <xf numFmtId="3" fontId="5" fillId="2" borderId="1" xfId="1" applyNumberFormat="1" applyFont="1" applyFill="1" applyBorder="1" applyAlignment="1" applyProtection="1">
      <alignment horizontal="center"/>
      <protection locked="0"/>
    </xf>
    <xf numFmtId="4" fontId="5" fillId="2" borderId="1" xfId="0" applyNumberFormat="1" applyFont="1" applyFill="1" applyBorder="1" applyAlignment="1" applyProtection="1">
      <alignment horizontal="center"/>
      <protection locked="0"/>
    </xf>
    <xf numFmtId="164" fontId="5" fillId="0" borderId="1" xfId="0" applyNumberFormat="1" applyFont="1" applyBorder="1" applyAlignment="1" applyProtection="1">
      <alignment horizontal="right"/>
    </xf>
    <xf numFmtId="3" fontId="5" fillId="2" borderId="1" xfId="0" applyNumberFormat="1" applyFont="1" applyFill="1" applyBorder="1" applyAlignment="1" applyProtection="1">
      <alignment horizontal="center" vertical="center"/>
      <protection locked="0"/>
    </xf>
    <xf numFmtId="4" fontId="5" fillId="2" borderId="1" xfId="0" applyNumberFormat="1" applyFont="1" applyFill="1" applyBorder="1" applyAlignment="1" applyProtection="1">
      <alignment horizontal="center" vertical="center"/>
      <protection locked="0"/>
    </xf>
    <xf numFmtId="164" fontId="5" fillId="0" borderId="1" xfId="0" applyNumberFormat="1" applyFont="1" applyBorder="1" applyAlignment="1" applyProtection="1">
      <alignment horizontal="right" vertical="center"/>
    </xf>
    <xf numFmtId="3" fontId="5" fillId="2" borderId="1" xfId="0" applyNumberFormat="1" applyFont="1" applyFill="1" applyBorder="1" applyAlignment="1" applyProtection="1">
      <alignment horizontal="center"/>
      <protection locked="0"/>
    </xf>
    <xf numFmtId="165"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protection locked="0"/>
    </xf>
    <xf numFmtId="0" fontId="5" fillId="0" borderId="0" xfId="0" applyFont="1" applyAlignment="1" applyProtection="1">
      <alignment vertical="top"/>
      <protection locked="0"/>
    </xf>
    <xf numFmtId="0" fontId="5" fillId="0" borderId="0" xfId="0" applyFont="1" applyAlignment="1" applyProtection="1">
      <alignment horizontal="left" vertical="top"/>
      <protection locked="0"/>
    </xf>
    <xf numFmtId="0" fontId="3" fillId="0" borderId="0" xfId="3" applyFont="1" applyAlignment="1"/>
    <xf numFmtId="164" fontId="6" fillId="0" borderId="0" xfId="0" applyNumberFormat="1" applyFont="1" applyBorder="1" applyAlignment="1" applyProtection="1">
      <alignment horizontal="right"/>
    </xf>
    <xf numFmtId="0" fontId="4" fillId="0" borderId="0" xfId="0" applyFont="1"/>
    <xf numFmtId="164" fontId="5" fillId="0" borderId="1" xfId="0" applyNumberFormat="1" applyFont="1" applyBorder="1" applyAlignment="1" applyProtection="1">
      <alignment horizontal="center"/>
    </xf>
    <xf numFmtId="164" fontId="5" fillId="2" borderId="1" xfId="0"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center"/>
    </xf>
    <xf numFmtId="2" fontId="5" fillId="0" borderId="0" xfId="0" applyNumberFormat="1" applyFont="1" applyBorder="1" applyAlignment="1" applyProtection="1">
      <alignment horizontal="right"/>
    </xf>
    <xf numFmtId="164" fontId="6" fillId="0" borderId="1" xfId="0" applyNumberFormat="1" applyFont="1" applyBorder="1" applyAlignment="1" applyProtection="1">
      <alignment horizontal="center"/>
    </xf>
    <xf numFmtId="10" fontId="5" fillId="2" borderId="1" xfId="2" applyNumberFormat="1" applyFont="1" applyFill="1" applyBorder="1" applyAlignment="1" applyProtection="1">
      <alignment horizontal="center" vertical="center"/>
      <protection locked="0"/>
    </xf>
    <xf numFmtId="164" fontId="5" fillId="0" borderId="1" xfId="0" applyNumberFormat="1" applyFont="1" applyBorder="1" applyAlignment="1" applyProtection="1">
      <alignment horizontal="center" vertical="center"/>
    </xf>
    <xf numFmtId="164" fontId="5" fillId="2" borderId="1" xfId="0" applyNumberFormat="1" applyFont="1" applyFill="1" applyBorder="1" applyAlignment="1" applyProtection="1">
      <alignment horizontal="center" vertical="center"/>
      <protection locked="0"/>
    </xf>
    <xf numFmtId="164" fontId="6" fillId="0" borderId="1" xfId="0" applyNumberFormat="1" applyFont="1" applyBorder="1" applyAlignment="1" applyProtection="1">
      <alignment horizontal="center" vertical="center"/>
    </xf>
    <xf numFmtId="0" fontId="5" fillId="0" borderId="0" xfId="0" applyFont="1" applyAlignment="1" applyProtection="1">
      <alignment horizontal="left" vertical="top"/>
      <protection locked="0"/>
    </xf>
    <xf numFmtId="0" fontId="4" fillId="0" borderId="0" xfId="0" applyFont="1"/>
    <xf numFmtId="0" fontId="4" fillId="0" borderId="0" xfId="0" applyFont="1" applyAlignment="1"/>
    <xf numFmtId="0" fontId="3" fillId="0" borderId="0" xfId="3" applyFont="1" applyAlignment="1" applyProtection="1">
      <alignment horizontal="center"/>
    </xf>
    <xf numFmtId="0" fontId="6" fillId="0" borderId="0" xfId="0" applyFont="1" applyBorder="1" applyAlignment="1" applyProtection="1">
      <alignment horizontal="center"/>
    </xf>
    <xf numFmtId="0" fontId="5" fillId="0" borderId="0" xfId="0" applyFont="1" applyProtection="1"/>
    <xf numFmtId="0" fontId="6" fillId="0" borderId="1" xfId="0" applyFont="1" applyBorder="1" applyAlignment="1" applyProtection="1">
      <alignment horizontal="center"/>
    </xf>
    <xf numFmtId="3" fontId="6" fillId="0" borderId="1" xfId="0" applyNumberFormat="1" applyFont="1" applyBorder="1" applyAlignment="1" applyProtection="1">
      <alignment horizontal="center"/>
    </xf>
    <xf numFmtId="4" fontId="6" fillId="0" borderId="1" xfId="0" applyNumberFormat="1" applyFont="1" applyBorder="1" applyAlignment="1" applyProtection="1">
      <alignment horizontal="center"/>
    </xf>
    <xf numFmtId="0" fontId="6" fillId="0" borderId="1" xfId="0" applyFont="1" applyBorder="1" applyAlignment="1" applyProtection="1">
      <alignment horizontal="center" vertical="center"/>
    </xf>
    <xf numFmtId="0" fontId="7" fillId="0" borderId="1" xfId="0" applyFont="1" applyBorder="1" applyProtection="1"/>
    <xf numFmtId="3" fontId="5" fillId="0" borderId="1" xfId="0" applyNumberFormat="1" applyFont="1" applyBorder="1" applyAlignment="1" applyProtection="1">
      <alignment horizontal="center"/>
    </xf>
    <xf numFmtId="0" fontId="5" fillId="0" borderId="1" xfId="0" applyFont="1" applyBorder="1" applyProtection="1"/>
    <xf numFmtId="4" fontId="5" fillId="0" borderId="1" xfId="0" applyNumberFormat="1" applyFont="1" applyBorder="1" applyProtection="1"/>
    <xf numFmtId="0" fontId="7" fillId="0" borderId="1" xfId="0" applyFont="1" applyBorder="1" applyAlignment="1" applyProtection="1">
      <alignment vertical="center" wrapText="1"/>
    </xf>
    <xf numFmtId="3" fontId="5" fillId="0" borderId="1" xfId="0" applyNumberFormat="1" applyFont="1" applyBorder="1" applyAlignment="1" applyProtection="1">
      <alignment horizontal="center" vertical="center"/>
    </xf>
    <xf numFmtId="0" fontId="5" fillId="0" borderId="1" xfId="0" applyFont="1" applyBorder="1" applyAlignment="1" applyProtection="1">
      <alignment vertical="center"/>
    </xf>
    <xf numFmtId="4" fontId="5" fillId="0" borderId="1" xfId="0" applyNumberFormat="1" applyFont="1" applyBorder="1" applyAlignment="1" applyProtection="1">
      <alignment vertical="center"/>
    </xf>
    <xf numFmtId="0" fontId="5" fillId="0" borderId="0" xfId="0" applyFont="1" applyAlignment="1" applyProtection="1">
      <alignment horizontal="right"/>
    </xf>
    <xf numFmtId="3" fontId="5" fillId="0" borderId="0" xfId="0" applyNumberFormat="1" applyFont="1" applyAlignment="1" applyProtection="1">
      <alignment horizontal="center"/>
    </xf>
    <xf numFmtId="0" fontId="5" fillId="0" borderId="0" xfId="0" applyFont="1" applyBorder="1" applyProtection="1"/>
    <xf numFmtId="4" fontId="5" fillId="0" borderId="0" xfId="0" applyNumberFormat="1" applyFont="1" applyProtection="1"/>
    <xf numFmtId="164" fontId="5" fillId="0" borderId="0" xfId="0" applyNumberFormat="1" applyFont="1" applyAlignment="1" applyProtection="1">
      <alignment horizontal="right"/>
    </xf>
    <xf numFmtId="0" fontId="5" fillId="0" borderId="1" xfId="0" applyFont="1" applyBorder="1" applyAlignment="1" applyProtection="1">
      <alignment horizont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wrapText="1"/>
    </xf>
    <xf numFmtId="0" fontId="5" fillId="0" borderId="1" xfId="0" applyFont="1" applyFill="1" applyBorder="1" applyAlignment="1" applyProtection="1">
      <alignment horizontal="center"/>
    </xf>
    <xf numFmtId="4" fontId="5" fillId="0" borderId="1" xfId="0" applyNumberFormat="1" applyFont="1" applyFill="1" applyBorder="1" applyAlignment="1" applyProtection="1">
      <alignment horizontal="center"/>
    </xf>
    <xf numFmtId="3" fontId="6" fillId="0" borderId="1" xfId="0" applyNumberFormat="1" applyFont="1" applyBorder="1" applyAlignment="1" applyProtection="1">
      <alignment horizontal="center" vertical="center" wrapText="1"/>
    </xf>
    <xf numFmtId="4" fontId="6" fillId="0" borderId="1" xfId="0" applyNumberFormat="1"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left" vertical="center" wrapText="1"/>
    </xf>
    <xf numFmtId="4" fontId="5" fillId="0" borderId="1" xfId="0" applyNumberFormat="1" applyFont="1" applyFill="1" applyBorder="1" applyAlignment="1" applyProtection="1">
      <alignment horizontal="center" vertical="center"/>
    </xf>
    <xf numFmtId="0" fontId="5" fillId="0" borderId="1" xfId="0" applyFont="1" applyBorder="1" applyAlignment="1" applyProtection="1">
      <alignment wrapText="1"/>
    </xf>
    <xf numFmtId="9" fontId="5" fillId="0" borderId="1" xfId="2"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9" fontId="5" fillId="0" borderId="1" xfId="2" applyFont="1" applyFill="1" applyBorder="1" applyAlignment="1" applyProtection="1">
      <alignment horizontal="center"/>
    </xf>
    <xf numFmtId="0" fontId="6" fillId="0" borderId="0" xfId="0" applyFont="1" applyBorder="1" applyAlignment="1" applyProtection="1">
      <alignment horizontal="left"/>
    </xf>
    <xf numFmtId="0" fontId="6" fillId="0" borderId="1" xfId="0" applyFont="1" applyBorder="1" applyProtection="1"/>
    <xf numFmtId="4" fontId="5" fillId="0" borderId="1" xfId="0" applyNumberFormat="1" applyFont="1" applyBorder="1" applyAlignment="1" applyProtection="1">
      <alignment horizontal="center" vertical="center"/>
    </xf>
    <xf numFmtId="164" fontId="6" fillId="0" borderId="1" xfId="0" applyNumberFormat="1" applyFont="1" applyBorder="1" applyAlignment="1" applyProtection="1"/>
    <xf numFmtId="164" fontId="5" fillId="0" borderId="1" xfId="0" applyNumberFormat="1" applyFont="1" applyBorder="1" applyProtection="1"/>
    <xf numFmtId="0" fontId="5" fillId="0" borderId="0" xfId="0" applyFont="1" applyBorder="1" applyAlignment="1" applyProtection="1">
      <alignment horizontal="left"/>
    </xf>
    <xf numFmtId="164" fontId="5" fillId="0" borderId="1" xfId="0" applyNumberFormat="1" applyFont="1" applyBorder="1" applyAlignment="1" applyProtection="1">
      <alignment vertical="center"/>
    </xf>
    <xf numFmtId="0" fontId="5" fillId="0" borderId="0" xfId="0" applyFont="1" applyAlignment="1" applyProtection="1">
      <alignment horizontal="left" vertical="top" wrapText="1"/>
    </xf>
    <xf numFmtId="0" fontId="6" fillId="0" borderId="0" xfId="0" applyFont="1" applyAlignment="1" applyProtection="1">
      <alignment vertical="top"/>
    </xf>
    <xf numFmtId="0" fontId="5" fillId="0" borderId="0" xfId="0" applyFont="1" applyAlignment="1" applyProtection="1">
      <alignment horizontal="left" vertical="top"/>
    </xf>
    <xf numFmtId="0" fontId="5" fillId="0" borderId="0" xfId="0" applyFont="1" applyAlignment="1" applyProtection="1">
      <alignment vertical="top"/>
    </xf>
    <xf numFmtId="0" fontId="3" fillId="0" borderId="0" xfId="0" applyFont="1" applyAlignment="1" applyProtection="1"/>
    <xf numFmtId="0" fontId="4" fillId="0" borderId="0" xfId="0" applyFont="1" applyAlignment="1" applyProtection="1"/>
    <xf numFmtId="0" fontId="4" fillId="0" borderId="0" xfId="0" applyFont="1" applyProtection="1"/>
    <xf numFmtId="0" fontId="6" fillId="0" borderId="0" xfId="0" applyFont="1" applyAlignment="1" applyProtection="1">
      <alignment horizontal="left" vertical="top"/>
    </xf>
    <xf numFmtId="0" fontId="5" fillId="0" borderId="0" xfId="0" applyFont="1" applyAlignment="1" applyProtection="1">
      <alignment horizontal="center" wrapText="1"/>
    </xf>
    <xf numFmtId="44" fontId="5" fillId="2" borderId="1" xfId="6" applyFont="1" applyFill="1" applyBorder="1" applyAlignment="1" applyProtection="1">
      <protection locked="0"/>
    </xf>
    <xf numFmtId="0" fontId="3" fillId="0" borderId="0" xfId="3" applyFont="1" applyFill="1" applyAlignment="1" applyProtection="1">
      <alignment horizontal="center"/>
    </xf>
    <xf numFmtId="0" fontId="6" fillId="0" borderId="1" xfId="0" applyFont="1" applyBorder="1" applyAlignment="1" applyProtection="1">
      <alignment horizontal="left"/>
    </xf>
    <xf numFmtId="0" fontId="6" fillId="0" borderId="1" xfId="0" applyFont="1" applyBorder="1" applyAlignment="1" applyProtection="1">
      <alignment horizontal="center"/>
    </xf>
    <xf numFmtId="0" fontId="3" fillId="2" borderId="0" xfId="3" applyFont="1" applyFill="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9" fillId="0" borderId="1" xfId="0" applyFont="1" applyBorder="1" applyAlignment="1" applyProtection="1">
      <alignment horizontal="center"/>
    </xf>
    <xf numFmtId="0" fontId="5" fillId="0" borderId="0" xfId="0" applyFont="1" applyBorder="1" applyAlignment="1" applyProtection="1">
      <alignment horizontal="center"/>
    </xf>
    <xf numFmtId="0" fontId="3" fillId="0" borderId="0" xfId="3" applyFont="1" applyAlignment="1" applyProtection="1">
      <alignment horizontal="center"/>
    </xf>
    <xf numFmtId="0" fontId="5" fillId="0" borderId="1" xfId="0" applyFont="1" applyBorder="1" applyAlignment="1" applyProtection="1">
      <alignment horizontal="left"/>
    </xf>
    <xf numFmtId="0" fontId="6" fillId="0" borderId="4" xfId="0" applyFont="1" applyBorder="1" applyAlignment="1" applyProtection="1">
      <alignment horizontal="left"/>
    </xf>
    <xf numFmtId="0" fontId="6" fillId="0" borderId="3" xfId="0" applyFont="1" applyBorder="1" applyAlignment="1" applyProtection="1">
      <alignment horizontal="left"/>
    </xf>
    <xf numFmtId="0" fontId="6" fillId="0" borderId="2" xfId="0" applyFont="1" applyBorder="1" applyAlignment="1" applyProtection="1">
      <alignment horizontal="left"/>
    </xf>
    <xf numFmtId="0" fontId="5" fillId="0" borderId="4" xfId="0" applyFont="1" applyBorder="1" applyAlignment="1" applyProtection="1">
      <alignment horizontal="left"/>
    </xf>
    <xf numFmtId="0" fontId="5" fillId="0" borderId="3" xfId="0" applyFont="1" applyBorder="1" applyAlignment="1" applyProtection="1">
      <alignment horizontal="left"/>
    </xf>
    <xf numFmtId="0" fontId="5" fillId="0" borderId="2" xfId="0" applyFont="1" applyBorder="1" applyAlignment="1" applyProtection="1">
      <alignment horizontal="left"/>
    </xf>
    <xf numFmtId="0" fontId="6" fillId="0" borderId="0" xfId="0" applyFont="1" applyAlignment="1" applyProtection="1">
      <alignment horizontal="center" vertical="top" wrapText="1"/>
    </xf>
    <xf numFmtId="0" fontId="6"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wrapText="1"/>
    </xf>
    <xf numFmtId="0" fontId="6" fillId="0" borderId="0" xfId="0" applyFont="1" applyAlignment="1" applyProtection="1">
      <alignment horizontal="center" wrapText="1"/>
    </xf>
    <xf numFmtId="0" fontId="9" fillId="0" borderId="0" xfId="0" applyFont="1" applyAlignment="1" applyProtection="1">
      <alignment horizontal="center" vertical="center"/>
    </xf>
    <xf numFmtId="0" fontId="5" fillId="0" borderId="0" xfId="0" applyFont="1" applyAlignment="1" applyProtection="1">
      <alignment horizontal="center" vertical="top" wrapText="1"/>
    </xf>
    <xf numFmtId="0" fontId="5" fillId="0" borderId="0" xfId="0" applyFont="1" applyAlignment="1" applyProtection="1">
      <alignment horizontal="left" vertical="top" wrapText="1"/>
    </xf>
    <xf numFmtId="20" fontId="5" fillId="0" borderId="0" xfId="0" applyNumberFormat="1" applyFont="1" applyAlignment="1" applyProtection="1">
      <alignment horizontal="left" vertical="top" wrapText="1"/>
    </xf>
    <xf numFmtId="0" fontId="5" fillId="0" borderId="0" xfId="0" applyFont="1" applyAlignment="1" applyProtection="1">
      <alignment horizontal="left"/>
    </xf>
    <xf numFmtId="0" fontId="6" fillId="0" borderId="0" xfId="0" applyFont="1" applyAlignment="1" applyProtection="1">
      <alignment horizontal="center" vertical="top"/>
    </xf>
    <xf numFmtId="44" fontId="5" fillId="2" borderId="1" xfId="6" applyFont="1" applyFill="1" applyBorder="1" applyAlignment="1" applyProtection="1">
      <alignment horizontal="center" vertical="center"/>
      <protection locked="0"/>
    </xf>
  </cellXfs>
  <cellStyles count="7">
    <cellStyle name="Comma" xfId="1" builtinId="3"/>
    <cellStyle name="Comma 2" xfId="4" xr:uid="{00000000-0005-0000-0000-000001000000}"/>
    <cellStyle name="Currency" xfId="6" builtinId="4"/>
    <cellStyle name="Currency 2" xfId="5" xr:uid="{00000000-0005-0000-0000-000002000000}"/>
    <cellStyle name="Normal" xfId="0" builtinId="0"/>
    <cellStyle name="Normal 2" xfId="3"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257343</xdr:colOff>
      <xdr:row>174</xdr:row>
      <xdr:rowOff>86894</xdr:rowOff>
    </xdr:from>
    <xdr:to>
      <xdr:col>2</xdr:col>
      <xdr:colOff>1144839</xdr:colOff>
      <xdr:row>178</xdr:row>
      <xdr:rowOff>45452</xdr:rowOff>
    </xdr:to>
    <xdr:pic>
      <xdr:nvPicPr>
        <xdr:cNvPr id="2" name="Picture 2" descr="Colegio de Ciencias Agrícola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1869" y="34310052"/>
          <a:ext cx="887496" cy="73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260683</xdr:colOff>
      <xdr:row>174</xdr:row>
      <xdr:rowOff>125998</xdr:rowOff>
    </xdr:from>
    <xdr:to>
      <xdr:col>5</xdr:col>
      <xdr:colOff>300119</xdr:colOff>
      <xdr:row>178</xdr:row>
      <xdr:rowOff>46456</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7315" y="34389261"/>
          <a:ext cx="768015" cy="695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541421</xdr:colOff>
      <xdr:row>175</xdr:row>
      <xdr:rowOff>4512</xdr:rowOff>
    </xdr:from>
    <xdr:to>
      <xdr:col>0</xdr:col>
      <xdr:colOff>1370096</xdr:colOff>
      <xdr:row>178</xdr:row>
      <xdr:rowOff>4512</xdr:rowOff>
    </xdr:to>
    <xdr:pic>
      <xdr:nvPicPr>
        <xdr:cNvPr id="4" name="Picture 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421" y="34267775"/>
          <a:ext cx="828675" cy="581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314158</xdr:colOff>
      <xdr:row>0</xdr:row>
      <xdr:rowOff>0</xdr:rowOff>
    </xdr:from>
    <xdr:to>
      <xdr:col>0</xdr:col>
      <xdr:colOff>1088857</xdr:colOff>
      <xdr:row>4</xdr:row>
      <xdr:rowOff>8531</xdr:rowOff>
    </xdr:to>
    <xdr:pic>
      <xdr:nvPicPr>
        <xdr:cNvPr id="5" name="Picture 4" descr="Image result for UPRM">
          <a:extLst>
            <a:ext uri="{FF2B5EF4-FFF2-40B4-BE49-F238E27FC236}">
              <a16:creationId xmlns:a16="http://schemas.microsoft.com/office/drawing/2014/main" id="{74A5F6A9-86FD-43E8-961C-B559764C9A6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14158" y="0"/>
          <a:ext cx="774699" cy="7838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1"/>
  <sheetViews>
    <sheetView tabSelected="1" topLeftCell="A90" zoomScale="101" zoomScaleNormal="95" workbookViewId="0">
      <selection activeCell="E51" sqref="E51"/>
    </sheetView>
  </sheetViews>
  <sheetFormatPr defaultColWidth="9.1796875" defaultRowHeight="15.5" x14ac:dyDescent="0.35"/>
  <cols>
    <col min="1" max="1" width="31.36328125" style="2" customWidth="1"/>
    <col min="2" max="2" width="11.453125" style="4" customWidth="1"/>
    <col min="3" max="3" width="32.54296875" style="2" customWidth="1"/>
    <col min="4" max="4" width="15.26953125" style="5" customWidth="1"/>
    <col min="5" max="5" width="10.453125" style="6" customWidth="1"/>
    <col min="6" max="6" width="10.08984375" style="2" customWidth="1"/>
    <col min="7" max="16384" width="9.1796875" style="2"/>
  </cols>
  <sheetData>
    <row r="1" spans="1:10" x14ac:dyDescent="0.35">
      <c r="A1" s="93" t="s">
        <v>60</v>
      </c>
      <c r="B1" s="93"/>
      <c r="C1" s="93"/>
      <c r="D1" s="93"/>
      <c r="E1" s="93"/>
      <c r="F1" s="93"/>
      <c r="G1" s="18"/>
      <c r="H1" s="18"/>
      <c r="I1" s="18"/>
      <c r="J1" s="18"/>
    </row>
    <row r="2" spans="1:10" x14ac:dyDescent="0.35">
      <c r="A2" s="93" t="s">
        <v>77</v>
      </c>
      <c r="B2" s="93"/>
      <c r="C2" s="93"/>
      <c r="D2" s="93"/>
      <c r="E2" s="93"/>
      <c r="F2" s="93"/>
      <c r="G2" s="18"/>
      <c r="H2" s="18"/>
      <c r="I2" s="18"/>
      <c r="J2" s="18"/>
    </row>
    <row r="3" spans="1:10" x14ac:dyDescent="0.35">
      <c r="A3" s="93" t="s">
        <v>61</v>
      </c>
      <c r="B3" s="93"/>
      <c r="C3" s="93"/>
      <c r="D3" s="93"/>
      <c r="E3" s="93"/>
      <c r="F3" s="93"/>
      <c r="G3" s="18"/>
      <c r="H3" s="18"/>
      <c r="I3" s="18"/>
      <c r="J3" s="18"/>
    </row>
    <row r="4" spans="1:10" x14ac:dyDescent="0.35">
      <c r="A4" s="33"/>
      <c r="B4" s="33"/>
      <c r="C4" s="33"/>
      <c r="D4" s="33"/>
      <c r="E4" s="33"/>
      <c r="F4" s="33"/>
      <c r="G4" s="1"/>
      <c r="H4" s="1"/>
      <c r="I4" s="1"/>
      <c r="J4" s="1"/>
    </row>
    <row r="5" spans="1:10" x14ac:dyDescent="0.35">
      <c r="A5" s="93" t="s">
        <v>80</v>
      </c>
      <c r="B5" s="93"/>
      <c r="C5" s="93"/>
      <c r="D5" s="93"/>
      <c r="E5" s="93"/>
      <c r="F5" s="93"/>
      <c r="G5" s="1"/>
      <c r="H5" s="1"/>
      <c r="I5" s="1"/>
      <c r="J5" s="1"/>
    </row>
    <row r="6" spans="1:10" x14ac:dyDescent="0.35">
      <c r="A6" s="33"/>
      <c r="B6" s="33"/>
      <c r="C6" s="33"/>
      <c r="D6" s="33"/>
      <c r="E6" s="33"/>
      <c r="F6" s="33"/>
      <c r="G6" s="1"/>
      <c r="H6" s="1"/>
      <c r="I6" s="1"/>
      <c r="J6" s="1"/>
    </row>
    <row r="7" spans="1:10" x14ac:dyDescent="0.35">
      <c r="A7" s="93" t="s">
        <v>113</v>
      </c>
      <c r="B7" s="93"/>
      <c r="C7" s="93"/>
      <c r="D7" s="93"/>
      <c r="E7" s="93"/>
      <c r="F7" s="93"/>
      <c r="G7" s="18"/>
      <c r="H7" s="18"/>
      <c r="I7" s="18"/>
      <c r="J7" s="18"/>
    </row>
    <row r="8" spans="1:10" x14ac:dyDescent="0.35">
      <c r="A8" s="33"/>
      <c r="B8" s="33"/>
      <c r="C8" s="33"/>
      <c r="D8" s="33"/>
      <c r="E8" s="33"/>
      <c r="F8" s="33"/>
      <c r="G8" s="1"/>
      <c r="H8" s="1"/>
      <c r="I8" s="1"/>
      <c r="J8" s="1"/>
    </row>
    <row r="9" spans="1:10" x14ac:dyDescent="0.35">
      <c r="A9" s="88" t="s">
        <v>81</v>
      </c>
      <c r="B9" s="88"/>
      <c r="C9" s="88"/>
      <c r="D9" s="88"/>
      <c r="E9" s="88"/>
      <c r="F9" s="88"/>
      <c r="G9" s="1"/>
      <c r="H9" s="1"/>
      <c r="I9" s="1"/>
      <c r="J9" s="1"/>
    </row>
    <row r="10" spans="1:10" x14ac:dyDescent="0.35">
      <c r="A10" s="85"/>
      <c r="B10" s="85"/>
      <c r="C10" s="85"/>
      <c r="D10" s="85"/>
      <c r="E10" s="85"/>
      <c r="F10" s="85"/>
      <c r="G10" s="1"/>
      <c r="H10" s="1"/>
      <c r="I10" s="1"/>
      <c r="J10" s="1"/>
    </row>
    <row r="11" spans="1:10" x14ac:dyDescent="0.35">
      <c r="A11" s="87" t="s">
        <v>112</v>
      </c>
      <c r="B11" s="87"/>
      <c r="C11" s="87"/>
      <c r="D11" s="87"/>
      <c r="E11" s="87"/>
      <c r="F11" s="87"/>
    </row>
    <row r="12" spans="1:10" x14ac:dyDescent="0.35">
      <c r="A12" s="36" t="s">
        <v>25</v>
      </c>
      <c r="B12" s="37" t="s">
        <v>24</v>
      </c>
      <c r="C12" s="36" t="s">
        <v>23</v>
      </c>
      <c r="D12" s="38" t="s">
        <v>22</v>
      </c>
      <c r="E12" s="25" t="s">
        <v>21</v>
      </c>
      <c r="F12" s="39" t="s">
        <v>78</v>
      </c>
    </row>
    <row r="13" spans="1:10" ht="18.5" x14ac:dyDescent="0.35">
      <c r="A13" s="40" t="s">
        <v>63</v>
      </c>
      <c r="B13" s="41">
        <v>1</v>
      </c>
      <c r="C13" s="42"/>
      <c r="D13" s="43"/>
      <c r="E13" s="28">
        <v>2368</v>
      </c>
      <c r="F13" s="27">
        <f>2368-E13</f>
        <v>0</v>
      </c>
    </row>
    <row r="14" spans="1:10" ht="31" x14ac:dyDescent="0.35">
      <c r="A14" s="44" t="s">
        <v>59</v>
      </c>
      <c r="B14" s="45">
        <v>1</v>
      </c>
      <c r="C14" s="46"/>
      <c r="D14" s="47"/>
      <c r="E14" s="28">
        <v>85</v>
      </c>
      <c r="F14" s="27">
        <f>85-E14</f>
        <v>0</v>
      </c>
    </row>
    <row r="15" spans="1:10" x14ac:dyDescent="0.35">
      <c r="A15" s="91" t="s">
        <v>58</v>
      </c>
      <c r="B15" s="91"/>
      <c r="C15" s="91"/>
      <c r="D15" s="91"/>
      <c r="E15" s="29">
        <f>SUM($E$13:$E$14)</f>
        <v>2453</v>
      </c>
      <c r="F15" s="27">
        <f>2453-E15</f>
        <v>0</v>
      </c>
    </row>
    <row r="16" spans="1:10" x14ac:dyDescent="0.35">
      <c r="A16" s="48"/>
      <c r="B16" s="49"/>
      <c r="C16" s="50"/>
      <c r="D16" s="51"/>
      <c r="E16" s="52"/>
      <c r="F16" s="35"/>
    </row>
    <row r="17" spans="1:6" x14ac:dyDescent="0.35">
      <c r="A17" s="89" t="s">
        <v>57</v>
      </c>
      <c r="B17" s="90"/>
      <c r="C17" s="90"/>
      <c r="D17" s="90"/>
      <c r="E17" s="90"/>
      <c r="F17" s="90"/>
    </row>
    <row r="18" spans="1:6" x14ac:dyDescent="0.35">
      <c r="A18" s="35"/>
      <c r="B18" s="49"/>
      <c r="C18" s="35"/>
      <c r="D18" s="51"/>
      <c r="E18" s="52"/>
      <c r="F18" s="35"/>
    </row>
    <row r="19" spans="1:6" x14ac:dyDescent="0.35">
      <c r="A19" s="87" t="s">
        <v>56</v>
      </c>
      <c r="B19" s="87"/>
      <c r="C19" s="87"/>
      <c r="D19" s="87"/>
      <c r="E19" s="87"/>
      <c r="F19" s="87"/>
    </row>
    <row r="20" spans="1:6" x14ac:dyDescent="0.35">
      <c r="A20" s="36" t="s">
        <v>25</v>
      </c>
      <c r="B20" s="37" t="s">
        <v>24</v>
      </c>
      <c r="C20" s="36" t="s">
        <v>23</v>
      </c>
      <c r="D20" s="38" t="s">
        <v>22</v>
      </c>
      <c r="E20" s="25" t="s">
        <v>21</v>
      </c>
      <c r="F20" s="39" t="s">
        <v>78</v>
      </c>
    </row>
    <row r="21" spans="1:6" ht="18.5" x14ac:dyDescent="0.35">
      <c r="A21" s="40" t="s">
        <v>64</v>
      </c>
      <c r="B21" s="7">
        <v>150</v>
      </c>
      <c r="C21" s="53" t="s">
        <v>55</v>
      </c>
      <c r="D21" s="112">
        <v>0.4</v>
      </c>
      <c r="E21" s="27">
        <f>$B$21*$D$21</f>
        <v>60</v>
      </c>
      <c r="F21" s="27">
        <f>60-E21</f>
        <v>0</v>
      </c>
    </row>
    <row r="22" spans="1:6" ht="31" x14ac:dyDescent="0.35">
      <c r="A22" s="46" t="s">
        <v>54</v>
      </c>
      <c r="B22" s="10">
        <v>1</v>
      </c>
      <c r="C22" s="54" t="s">
        <v>53</v>
      </c>
      <c r="D22" s="112">
        <v>19.97</v>
      </c>
      <c r="E22" s="27">
        <f>$B$22*$D$22</f>
        <v>19.97</v>
      </c>
      <c r="F22" s="27">
        <f>19.97-E22</f>
        <v>0</v>
      </c>
    </row>
    <row r="23" spans="1:6" x14ac:dyDescent="0.35">
      <c r="A23" s="42" t="s">
        <v>52</v>
      </c>
      <c r="B23" s="13">
        <v>150</v>
      </c>
      <c r="C23" s="53" t="s">
        <v>51</v>
      </c>
      <c r="D23" s="112">
        <v>0.45</v>
      </c>
      <c r="E23" s="27">
        <f>$B$23*$D$23</f>
        <v>67.5</v>
      </c>
      <c r="F23" s="27">
        <f>67.5-E23</f>
        <v>0</v>
      </c>
    </row>
    <row r="24" spans="1:6" ht="18.5" x14ac:dyDescent="0.35">
      <c r="A24" s="40" t="s">
        <v>65</v>
      </c>
      <c r="B24" s="13">
        <v>9</v>
      </c>
      <c r="C24" s="55" t="s">
        <v>50</v>
      </c>
      <c r="D24" s="112">
        <v>30.5</v>
      </c>
      <c r="E24" s="27">
        <f>$B$24*$D$24</f>
        <v>274.5</v>
      </c>
      <c r="F24" s="27">
        <f>274.5-E24</f>
        <v>0</v>
      </c>
    </row>
    <row r="25" spans="1:6" ht="18.5" x14ac:dyDescent="0.35">
      <c r="A25" s="40" t="s">
        <v>66</v>
      </c>
      <c r="B25" s="8">
        <v>0.8</v>
      </c>
      <c r="C25" s="53" t="s">
        <v>49</v>
      </c>
      <c r="D25" s="112">
        <v>70</v>
      </c>
      <c r="E25" s="27">
        <f>$B$25*$D$25</f>
        <v>56</v>
      </c>
      <c r="F25" s="27">
        <f>56-E25</f>
        <v>0</v>
      </c>
    </row>
    <row r="26" spans="1:6" ht="18.5" x14ac:dyDescent="0.35">
      <c r="A26" s="40" t="s">
        <v>67</v>
      </c>
      <c r="B26" s="23" t="s">
        <v>29</v>
      </c>
      <c r="C26" s="56" t="s">
        <v>29</v>
      </c>
      <c r="D26" s="57" t="s">
        <v>29</v>
      </c>
      <c r="E26" s="28">
        <v>45</v>
      </c>
      <c r="F26" s="27">
        <f>45-E26</f>
        <v>0</v>
      </c>
    </row>
    <row r="27" spans="1:6" ht="18.5" x14ac:dyDescent="0.35">
      <c r="A27" s="40" t="s">
        <v>68</v>
      </c>
      <c r="B27" s="23" t="s">
        <v>29</v>
      </c>
      <c r="C27" s="56" t="s">
        <v>29</v>
      </c>
      <c r="D27" s="57" t="s">
        <v>29</v>
      </c>
      <c r="E27" s="28">
        <v>57</v>
      </c>
      <c r="F27" s="27">
        <f>57-E27</f>
        <v>0</v>
      </c>
    </row>
    <row r="28" spans="1:6" x14ac:dyDescent="0.35">
      <c r="A28" s="87" t="s">
        <v>48</v>
      </c>
      <c r="B28" s="87"/>
      <c r="C28" s="87"/>
      <c r="D28" s="87"/>
      <c r="E28" s="3">
        <f>SUM($E$21:$E$27)</f>
        <v>579.97</v>
      </c>
      <c r="F28" s="27">
        <f>579.97-E28</f>
        <v>0</v>
      </c>
    </row>
    <row r="29" spans="1:6" x14ac:dyDescent="0.35">
      <c r="A29" s="34"/>
      <c r="B29" s="34"/>
      <c r="C29" s="34"/>
      <c r="D29" s="34"/>
      <c r="E29" s="19"/>
      <c r="F29" s="35"/>
    </row>
    <row r="30" spans="1:6" x14ac:dyDescent="0.35">
      <c r="A30" s="92"/>
      <c r="B30" s="92"/>
      <c r="C30" s="92"/>
      <c r="D30" s="92"/>
      <c r="E30" s="92"/>
      <c r="F30" s="35"/>
    </row>
    <row r="31" spans="1:6" x14ac:dyDescent="0.35">
      <c r="A31" s="87" t="s">
        <v>47</v>
      </c>
      <c r="B31" s="87"/>
      <c r="C31" s="87"/>
      <c r="D31" s="87"/>
      <c r="E31" s="87"/>
      <c r="F31" s="87"/>
    </row>
    <row r="32" spans="1:6" ht="30" x14ac:dyDescent="0.35">
      <c r="A32" s="39" t="s">
        <v>25</v>
      </c>
      <c r="B32" s="58" t="s">
        <v>46</v>
      </c>
      <c r="C32" s="39" t="s">
        <v>23</v>
      </c>
      <c r="D32" s="59" t="s">
        <v>45</v>
      </c>
      <c r="E32" s="29" t="s">
        <v>21</v>
      </c>
      <c r="F32" s="39" t="s">
        <v>78</v>
      </c>
    </row>
    <row r="33" spans="1:6" x14ac:dyDescent="0.35">
      <c r="A33" s="60" t="s">
        <v>44</v>
      </c>
      <c r="B33" s="11">
        <v>2.5</v>
      </c>
      <c r="C33" s="61" t="s">
        <v>37</v>
      </c>
      <c r="D33" s="84">
        <v>7.25</v>
      </c>
      <c r="E33" s="27">
        <f>$B$33*$D$33</f>
        <v>18.125</v>
      </c>
      <c r="F33" s="21">
        <f>18.13-E33</f>
        <v>4.9999999999990052E-3</v>
      </c>
    </row>
    <row r="34" spans="1:6" x14ac:dyDescent="0.35">
      <c r="A34" s="62" t="s">
        <v>43</v>
      </c>
      <c r="B34" s="11">
        <v>1.25</v>
      </c>
      <c r="C34" s="61" t="s">
        <v>37</v>
      </c>
      <c r="D34" s="84">
        <v>7.25</v>
      </c>
      <c r="E34" s="27">
        <f>$B$34*$D$34</f>
        <v>9.0625</v>
      </c>
      <c r="F34" s="21">
        <f>9.06-E34</f>
        <v>-2.4999999999995026E-3</v>
      </c>
    </row>
    <row r="35" spans="1:6" x14ac:dyDescent="0.35">
      <c r="A35" s="62" t="s">
        <v>42</v>
      </c>
      <c r="B35" s="11">
        <v>2.5</v>
      </c>
      <c r="C35" s="61" t="s">
        <v>37</v>
      </c>
      <c r="D35" s="84">
        <v>7.25</v>
      </c>
      <c r="E35" s="27">
        <f>$B$35*$D$35</f>
        <v>18.125</v>
      </c>
      <c r="F35" s="21">
        <f>18.13-E35</f>
        <v>4.9999999999990052E-3</v>
      </c>
    </row>
    <row r="36" spans="1:6" x14ac:dyDescent="0.35">
      <c r="A36" s="62" t="s">
        <v>41</v>
      </c>
      <c r="B36" s="11">
        <v>1.25</v>
      </c>
      <c r="C36" s="61" t="s">
        <v>37</v>
      </c>
      <c r="D36" s="84">
        <v>7.25</v>
      </c>
      <c r="E36" s="27">
        <f>$B$36*$D$36</f>
        <v>9.0625</v>
      </c>
      <c r="F36" s="21">
        <f>9.06-E36</f>
        <v>-2.4999999999995026E-3</v>
      </c>
    </row>
    <row r="37" spans="1:6" x14ac:dyDescent="0.35">
      <c r="A37" s="62" t="s">
        <v>40</v>
      </c>
      <c r="B37" s="14">
        <v>3.75</v>
      </c>
      <c r="C37" s="61" t="s">
        <v>37</v>
      </c>
      <c r="D37" s="84">
        <v>7.25</v>
      </c>
      <c r="E37" s="27">
        <f>$B$37*$D$37</f>
        <v>27.1875</v>
      </c>
      <c r="F37" s="21">
        <f>27.19-E37</f>
        <v>2.500000000001279E-3</v>
      </c>
    </row>
    <row r="38" spans="1:6" x14ac:dyDescent="0.35">
      <c r="A38" s="62" t="s">
        <v>39</v>
      </c>
      <c r="B38" s="14">
        <v>2.5</v>
      </c>
      <c r="C38" s="61" t="s">
        <v>37</v>
      </c>
      <c r="D38" s="84">
        <v>7.25</v>
      </c>
      <c r="E38" s="27">
        <f>$B$38*$D$38</f>
        <v>18.125</v>
      </c>
      <c r="F38" s="21">
        <f>18.13-E38</f>
        <v>4.9999999999990052E-3</v>
      </c>
    </row>
    <row r="39" spans="1:6" x14ac:dyDescent="0.35">
      <c r="A39" s="62" t="s">
        <v>38</v>
      </c>
      <c r="B39" s="14">
        <v>2.5</v>
      </c>
      <c r="C39" s="61" t="s">
        <v>37</v>
      </c>
      <c r="D39" s="84">
        <v>7.25</v>
      </c>
      <c r="E39" s="27">
        <f>$B$39*$D$39</f>
        <v>18.125</v>
      </c>
      <c r="F39" s="21">
        <f>18.13-E39</f>
        <v>4.9999999999990052E-3</v>
      </c>
    </row>
    <row r="40" spans="1:6" ht="18.5" x14ac:dyDescent="0.35">
      <c r="A40" s="40" t="s">
        <v>69</v>
      </c>
      <c r="B40" s="10">
        <v>2</v>
      </c>
      <c r="C40" s="61" t="s">
        <v>37</v>
      </c>
      <c r="D40" s="84">
        <v>7.25</v>
      </c>
      <c r="E40" s="27">
        <f>$B$40*$D$40</f>
        <v>14.5</v>
      </c>
      <c r="F40" s="21">
        <f>14.5-E40</f>
        <v>0</v>
      </c>
    </row>
    <row r="41" spans="1:6" ht="18.5" x14ac:dyDescent="0.35">
      <c r="A41" s="40" t="s">
        <v>70</v>
      </c>
      <c r="B41" s="26">
        <v>0.2</v>
      </c>
      <c r="C41" s="61" t="s">
        <v>32</v>
      </c>
      <c r="D41" s="63" t="s">
        <v>29</v>
      </c>
      <c r="E41" s="27">
        <f>(SUM($E$33:$E$40))*$B$41</f>
        <v>26.462500000000002</v>
      </c>
      <c r="F41" s="21">
        <f>26.46-E41</f>
        <v>-2.500000000001279E-3</v>
      </c>
    </row>
    <row r="42" spans="1:6" x14ac:dyDescent="0.35">
      <c r="A42" s="87" t="s">
        <v>36</v>
      </c>
      <c r="B42" s="87"/>
      <c r="C42" s="87"/>
      <c r="D42" s="87"/>
      <c r="E42" s="25">
        <f>SUM($E$33:$E$41)</f>
        <v>158.77500000000001</v>
      </c>
      <c r="F42" s="21">
        <f>158.78-E42</f>
        <v>4.9999999999954525E-3</v>
      </c>
    </row>
    <row r="43" spans="1:6" x14ac:dyDescent="0.35">
      <c r="A43" s="34"/>
      <c r="B43" s="34"/>
      <c r="C43" s="34"/>
      <c r="D43" s="34"/>
      <c r="E43" s="19"/>
      <c r="F43" s="35"/>
    </row>
    <row r="44" spans="1:6" x14ac:dyDescent="0.35">
      <c r="A44" s="92"/>
      <c r="B44" s="92"/>
      <c r="C44" s="92"/>
      <c r="D44" s="92"/>
      <c r="E44" s="92"/>
      <c r="F44" s="35"/>
    </row>
    <row r="45" spans="1:6" x14ac:dyDescent="0.35">
      <c r="A45" s="87" t="s">
        <v>35</v>
      </c>
      <c r="B45" s="87"/>
      <c r="C45" s="87"/>
      <c r="D45" s="87"/>
      <c r="E45" s="87"/>
      <c r="F45" s="87"/>
    </row>
    <row r="46" spans="1:6" x14ac:dyDescent="0.35">
      <c r="A46" s="36" t="s">
        <v>25</v>
      </c>
      <c r="B46" s="37" t="s">
        <v>24</v>
      </c>
      <c r="C46" s="36" t="s">
        <v>23</v>
      </c>
      <c r="D46" s="38" t="s">
        <v>22</v>
      </c>
      <c r="E46" s="25" t="s">
        <v>21</v>
      </c>
      <c r="F46" s="39" t="s">
        <v>78</v>
      </c>
    </row>
    <row r="47" spans="1:6" ht="18.5" x14ac:dyDescent="0.35">
      <c r="A47" s="40" t="s">
        <v>71</v>
      </c>
      <c r="B47" s="13">
        <v>12</v>
      </c>
      <c r="C47" s="15" t="s">
        <v>34</v>
      </c>
      <c r="D47" s="8">
        <v>60</v>
      </c>
      <c r="E47" s="9">
        <f>$B$47*$D$47</f>
        <v>720</v>
      </c>
      <c r="F47" s="27">
        <f>720-E47</f>
        <v>0</v>
      </c>
    </row>
    <row r="48" spans="1:6" ht="18.5" x14ac:dyDescent="0.35">
      <c r="A48" s="40" t="s">
        <v>72</v>
      </c>
      <c r="B48" s="23" t="s">
        <v>29</v>
      </c>
      <c r="C48" s="56" t="s">
        <v>29</v>
      </c>
      <c r="D48" s="57" t="s">
        <v>29</v>
      </c>
      <c r="E48" s="22">
        <v>360</v>
      </c>
      <c r="F48" s="27">
        <f>360-E48</f>
        <v>0</v>
      </c>
    </row>
    <row r="49" spans="1:6" ht="18.5" x14ac:dyDescent="0.35">
      <c r="A49" s="40" t="s">
        <v>73</v>
      </c>
      <c r="B49" s="23" t="s">
        <v>29</v>
      </c>
      <c r="C49" s="56" t="s">
        <v>29</v>
      </c>
      <c r="D49" s="57" t="s">
        <v>29</v>
      </c>
      <c r="E49" s="22">
        <v>360</v>
      </c>
      <c r="F49" s="27">
        <f>360-E49</f>
        <v>0</v>
      </c>
    </row>
    <row r="50" spans="1:6" ht="18.5" x14ac:dyDescent="0.35">
      <c r="A50" s="40" t="s">
        <v>74</v>
      </c>
      <c r="B50" s="23" t="s">
        <v>29</v>
      </c>
      <c r="C50" s="56" t="s">
        <v>29</v>
      </c>
      <c r="D50" s="57" t="s">
        <v>29</v>
      </c>
      <c r="E50" s="22">
        <v>170</v>
      </c>
      <c r="F50" s="27">
        <f>170-E50</f>
        <v>0</v>
      </c>
    </row>
    <row r="51" spans="1:6" x14ac:dyDescent="0.35">
      <c r="A51" s="40" t="s">
        <v>116</v>
      </c>
      <c r="B51" s="23" t="s">
        <v>29</v>
      </c>
      <c r="C51" s="56" t="s">
        <v>29</v>
      </c>
      <c r="D51" s="57" t="s">
        <v>29</v>
      </c>
      <c r="E51" s="22">
        <v>200</v>
      </c>
      <c r="F51" s="27">
        <f>200-E51</f>
        <v>0</v>
      </c>
    </row>
    <row r="52" spans="1:6" ht="31" x14ac:dyDescent="0.35">
      <c r="A52" s="64" t="s">
        <v>33</v>
      </c>
      <c r="B52" s="65">
        <v>0.1</v>
      </c>
      <c r="C52" s="66" t="s">
        <v>32</v>
      </c>
      <c r="D52" s="57" t="s">
        <v>29</v>
      </c>
      <c r="E52" s="12">
        <f>$E$42*$B$52</f>
        <v>15.877500000000001</v>
      </c>
      <c r="F52" s="27">
        <f>15.88-E52</f>
        <v>2.4999999999995026E-3</v>
      </c>
    </row>
    <row r="53" spans="1:6" x14ac:dyDescent="0.35">
      <c r="A53" s="42" t="s">
        <v>31</v>
      </c>
      <c r="B53" s="67">
        <v>0.09</v>
      </c>
      <c r="C53" s="56" t="s">
        <v>30</v>
      </c>
      <c r="D53" s="57" t="s">
        <v>29</v>
      </c>
      <c r="E53" s="9">
        <f>($E$28+$E$42+SUM($E$47:$E$52))*$B$53</f>
        <v>230.816025</v>
      </c>
      <c r="F53" s="27">
        <f>230.82-E53</f>
        <v>3.9749999999969532E-3</v>
      </c>
    </row>
    <row r="54" spans="1:6" x14ac:dyDescent="0.35">
      <c r="A54" s="86" t="s">
        <v>28</v>
      </c>
      <c r="B54" s="86"/>
      <c r="C54" s="86"/>
      <c r="D54" s="86"/>
      <c r="E54" s="3">
        <f>SUM($E$47:$E$53)</f>
        <v>2056.6935250000001</v>
      </c>
      <c r="F54" s="27">
        <f>2056.69-E54</f>
        <v>-3.5250000000814907E-3</v>
      </c>
    </row>
    <row r="55" spans="1:6" x14ac:dyDescent="0.35">
      <c r="A55" s="87" t="s">
        <v>27</v>
      </c>
      <c r="B55" s="87"/>
      <c r="C55" s="87"/>
      <c r="D55" s="87"/>
      <c r="E55" s="3">
        <f>$E$28+$E$42+$E$54</f>
        <v>2795.438525</v>
      </c>
      <c r="F55" s="27">
        <f>2795.44-E55</f>
        <v>1.4750000000276486E-3</v>
      </c>
    </row>
    <row r="56" spans="1:6" x14ac:dyDescent="0.35">
      <c r="A56" s="68"/>
      <c r="B56" s="68"/>
      <c r="C56" s="68"/>
      <c r="D56" s="68"/>
      <c r="E56" s="19"/>
      <c r="F56" s="35"/>
    </row>
    <row r="57" spans="1:6" x14ac:dyDescent="0.35">
      <c r="A57" s="92"/>
      <c r="B57" s="92"/>
      <c r="C57" s="92"/>
      <c r="D57" s="92"/>
      <c r="E57" s="92"/>
      <c r="F57" s="35"/>
    </row>
    <row r="58" spans="1:6" x14ac:dyDescent="0.35">
      <c r="A58" s="87" t="s">
        <v>26</v>
      </c>
      <c r="B58" s="87"/>
      <c r="C58" s="87"/>
      <c r="D58" s="87"/>
      <c r="E58" s="87"/>
      <c r="F58" s="87"/>
    </row>
    <row r="59" spans="1:6" x14ac:dyDescent="0.35">
      <c r="A59" s="69" t="s">
        <v>25</v>
      </c>
      <c r="B59" s="37" t="s">
        <v>24</v>
      </c>
      <c r="C59" s="36" t="s">
        <v>23</v>
      </c>
      <c r="D59" s="38" t="s">
        <v>22</v>
      </c>
      <c r="E59" s="25" t="s">
        <v>21</v>
      </c>
      <c r="F59" s="39" t="s">
        <v>78</v>
      </c>
    </row>
    <row r="60" spans="1:6" x14ac:dyDescent="0.35">
      <c r="A60" s="42" t="s">
        <v>20</v>
      </c>
      <c r="B60" s="13">
        <v>150</v>
      </c>
      <c r="C60" s="53" t="s">
        <v>19</v>
      </c>
      <c r="D60" s="8">
        <v>25</v>
      </c>
      <c r="E60" s="21">
        <f>$B$60*$D$60</f>
        <v>3750</v>
      </c>
      <c r="F60" s="27">
        <f>3750-E60</f>
        <v>0</v>
      </c>
    </row>
    <row r="61" spans="1:6" x14ac:dyDescent="0.35">
      <c r="A61" s="42" t="s">
        <v>98</v>
      </c>
      <c r="B61" s="23"/>
      <c r="C61" s="53"/>
      <c r="D61" s="8"/>
      <c r="E61" s="21">
        <f>D61</f>
        <v>0</v>
      </c>
      <c r="F61" s="70">
        <f>D61</f>
        <v>0</v>
      </c>
    </row>
    <row r="62" spans="1:6" x14ac:dyDescent="0.35">
      <c r="A62" s="86" t="s">
        <v>18</v>
      </c>
      <c r="B62" s="86"/>
      <c r="C62" s="86"/>
      <c r="D62" s="86"/>
      <c r="E62" s="3">
        <f>SUM($E$60:$E$61)</f>
        <v>3750</v>
      </c>
      <c r="F62" s="27">
        <f>3750-E62</f>
        <v>0</v>
      </c>
    </row>
    <row r="63" spans="1:6" x14ac:dyDescent="0.35">
      <c r="A63" s="87" t="s">
        <v>79</v>
      </c>
      <c r="B63" s="87"/>
      <c r="C63" s="87"/>
      <c r="D63" s="87"/>
      <c r="E63" s="71">
        <f>E62-E55</f>
        <v>954.56147499999997</v>
      </c>
      <c r="F63" s="27">
        <f>954.56-E63</f>
        <v>-1.4750000000276486E-3</v>
      </c>
    </row>
    <row r="64" spans="1:6" x14ac:dyDescent="0.35">
      <c r="A64" s="34"/>
      <c r="B64" s="34"/>
      <c r="C64" s="34"/>
      <c r="D64" s="34"/>
      <c r="E64" s="34"/>
      <c r="F64" s="35"/>
    </row>
    <row r="65" spans="1:6" x14ac:dyDescent="0.35">
      <c r="A65" s="34"/>
      <c r="B65" s="34"/>
      <c r="C65" s="34"/>
      <c r="D65" s="34"/>
      <c r="E65" s="34"/>
      <c r="F65" s="35"/>
    </row>
    <row r="66" spans="1:6" x14ac:dyDescent="0.35">
      <c r="A66" s="87" t="s">
        <v>17</v>
      </c>
      <c r="B66" s="87"/>
      <c r="C66" s="87"/>
      <c r="D66" s="87"/>
      <c r="E66" s="87"/>
      <c r="F66" s="87"/>
    </row>
    <row r="67" spans="1:6" x14ac:dyDescent="0.35">
      <c r="A67" s="94" t="s">
        <v>16</v>
      </c>
      <c r="B67" s="94"/>
      <c r="C67" s="94"/>
      <c r="D67" s="94"/>
      <c r="E67" s="94"/>
      <c r="F67" s="72">
        <f>$E$55/$B$60</f>
        <v>18.636256833333334</v>
      </c>
    </row>
    <row r="68" spans="1:6" x14ac:dyDescent="0.35">
      <c r="A68" s="94" t="s">
        <v>15</v>
      </c>
      <c r="B68" s="94"/>
      <c r="C68" s="94"/>
      <c r="D68" s="94"/>
      <c r="E68" s="94"/>
      <c r="F68" s="72">
        <f>$E$55/$D$60</f>
        <v>111.81754100000001</v>
      </c>
    </row>
    <row r="69" spans="1:6" x14ac:dyDescent="0.35">
      <c r="A69" s="73"/>
      <c r="B69" s="73"/>
      <c r="C69" s="73"/>
      <c r="D69" s="73"/>
      <c r="E69" s="24"/>
      <c r="F69" s="35"/>
    </row>
    <row r="70" spans="1:6" x14ac:dyDescent="0.35">
      <c r="A70" s="73"/>
      <c r="B70" s="73"/>
      <c r="C70" s="73"/>
      <c r="D70" s="73"/>
      <c r="E70" s="24"/>
      <c r="F70" s="35"/>
    </row>
    <row r="71" spans="1:6" x14ac:dyDescent="0.35">
      <c r="A71" s="95" t="s">
        <v>25</v>
      </c>
      <c r="B71" s="96"/>
      <c r="C71" s="96"/>
      <c r="D71" s="96"/>
      <c r="E71" s="97"/>
      <c r="F71" s="39" t="s">
        <v>21</v>
      </c>
    </row>
    <row r="72" spans="1:6" x14ac:dyDescent="0.35">
      <c r="A72" s="98" t="s">
        <v>14</v>
      </c>
      <c r="B72" s="99"/>
      <c r="C72" s="99"/>
      <c r="D72" s="99"/>
      <c r="E72" s="100"/>
      <c r="F72" s="74">
        <f>$E$62</f>
        <v>3750</v>
      </c>
    </row>
    <row r="73" spans="1:6" x14ac:dyDescent="0.35">
      <c r="A73" s="98" t="s">
        <v>13</v>
      </c>
      <c r="B73" s="99"/>
      <c r="C73" s="99"/>
      <c r="D73" s="99"/>
      <c r="E73" s="100"/>
      <c r="F73" s="74">
        <f>$E$55</f>
        <v>2795.438525</v>
      </c>
    </row>
    <row r="74" spans="1:6" x14ac:dyDescent="0.35">
      <c r="A74" s="98" t="s">
        <v>12</v>
      </c>
      <c r="B74" s="99"/>
      <c r="C74" s="99"/>
      <c r="D74" s="99"/>
      <c r="E74" s="100"/>
      <c r="F74" s="74">
        <f>E63</f>
        <v>954.56147499999997</v>
      </c>
    </row>
    <row r="75" spans="1:6" x14ac:dyDescent="0.35">
      <c r="A75" s="68"/>
      <c r="B75" s="68"/>
      <c r="C75" s="68"/>
      <c r="D75" s="68"/>
      <c r="E75" s="19"/>
      <c r="F75" s="35"/>
    </row>
    <row r="76" spans="1:6" ht="15.5" customHeight="1" x14ac:dyDescent="0.35">
      <c r="A76" s="107" t="s">
        <v>75</v>
      </c>
      <c r="B76" s="107"/>
      <c r="C76" s="107"/>
      <c r="D76" s="107"/>
      <c r="E76" s="107"/>
      <c r="F76" s="107"/>
    </row>
    <row r="77" spans="1:6" x14ac:dyDescent="0.35">
      <c r="A77" s="107"/>
      <c r="B77" s="107"/>
      <c r="C77" s="107"/>
      <c r="D77" s="107"/>
      <c r="E77" s="107"/>
      <c r="F77" s="107"/>
    </row>
    <row r="78" spans="1:6" x14ac:dyDescent="0.35">
      <c r="A78" s="107"/>
      <c r="B78" s="107"/>
      <c r="C78" s="107"/>
      <c r="D78" s="107"/>
      <c r="E78" s="107"/>
      <c r="F78" s="107"/>
    </row>
    <row r="79" spans="1:6" x14ac:dyDescent="0.35">
      <c r="A79" s="107"/>
      <c r="B79" s="107"/>
      <c r="C79" s="107"/>
      <c r="D79" s="107"/>
      <c r="E79" s="107"/>
      <c r="F79" s="107"/>
    </row>
    <row r="80" spans="1:6" x14ac:dyDescent="0.35">
      <c r="A80" s="107"/>
      <c r="B80" s="107"/>
      <c r="C80" s="107"/>
      <c r="D80" s="107"/>
      <c r="E80" s="107"/>
      <c r="F80" s="107"/>
    </row>
    <row r="81" spans="1:6" x14ac:dyDescent="0.35">
      <c r="A81" s="107"/>
      <c r="B81" s="107"/>
      <c r="C81" s="107"/>
      <c r="D81" s="107"/>
      <c r="E81" s="107"/>
      <c r="F81" s="107"/>
    </row>
    <row r="82" spans="1:6" x14ac:dyDescent="0.35">
      <c r="A82" s="75"/>
      <c r="B82" s="75"/>
      <c r="C82" s="75"/>
      <c r="D82" s="75"/>
      <c r="E82" s="75"/>
      <c r="F82" s="35"/>
    </row>
    <row r="83" spans="1:6" x14ac:dyDescent="0.35">
      <c r="A83" s="75"/>
      <c r="B83" s="75"/>
      <c r="C83" s="75"/>
      <c r="D83" s="75"/>
      <c r="E83" s="75"/>
      <c r="F83" s="35"/>
    </row>
    <row r="84" spans="1:6" x14ac:dyDescent="0.35">
      <c r="A84" s="101" t="s">
        <v>82</v>
      </c>
      <c r="B84" s="101"/>
      <c r="C84" s="101"/>
      <c r="D84" s="101"/>
      <c r="E84" s="101"/>
      <c r="F84" s="101"/>
    </row>
    <row r="85" spans="1:6" ht="15.5" customHeight="1" x14ac:dyDescent="0.35">
      <c r="A85" s="108" t="s">
        <v>76</v>
      </c>
      <c r="B85" s="108"/>
      <c r="C85" s="108"/>
      <c r="D85" s="108"/>
      <c r="E85" s="108"/>
      <c r="F85" s="108"/>
    </row>
    <row r="86" spans="1:6" x14ac:dyDescent="0.35">
      <c r="A86" s="108"/>
      <c r="B86" s="108"/>
      <c r="C86" s="108"/>
      <c r="D86" s="108"/>
      <c r="E86" s="108"/>
      <c r="F86" s="108"/>
    </row>
    <row r="87" spans="1:6" x14ac:dyDescent="0.35">
      <c r="A87" s="108"/>
      <c r="B87" s="108"/>
      <c r="C87" s="108"/>
      <c r="D87" s="108"/>
      <c r="E87" s="108"/>
      <c r="F87" s="108"/>
    </row>
    <row r="88" spans="1:6" ht="15.5" customHeight="1" x14ac:dyDescent="0.35">
      <c r="A88" s="109" t="s">
        <v>11</v>
      </c>
      <c r="B88" s="109"/>
      <c r="C88" s="109"/>
      <c r="D88" s="109"/>
      <c r="E88" s="109"/>
      <c r="F88" s="109"/>
    </row>
    <row r="89" spans="1:6" x14ac:dyDescent="0.35">
      <c r="A89" s="109"/>
      <c r="B89" s="109"/>
      <c r="C89" s="109"/>
      <c r="D89" s="109"/>
      <c r="E89" s="109"/>
      <c r="F89" s="109"/>
    </row>
    <row r="90" spans="1:6" x14ac:dyDescent="0.35">
      <c r="A90" s="109"/>
      <c r="B90" s="109"/>
      <c r="C90" s="109"/>
      <c r="D90" s="109"/>
      <c r="E90" s="109"/>
      <c r="F90" s="109"/>
    </row>
    <row r="91" spans="1:6" ht="15.5" customHeight="1" x14ac:dyDescent="0.35">
      <c r="A91" s="104" t="s">
        <v>10</v>
      </c>
      <c r="B91" s="104"/>
      <c r="C91" s="104"/>
      <c r="D91" s="104"/>
      <c r="E91" s="104"/>
      <c r="F91" s="104"/>
    </row>
    <row r="92" spans="1:6" x14ac:dyDescent="0.35">
      <c r="A92" s="104"/>
      <c r="B92" s="104"/>
      <c r="C92" s="104"/>
      <c r="D92" s="104"/>
      <c r="E92" s="104"/>
      <c r="F92" s="104"/>
    </row>
    <row r="93" spans="1:6" ht="15.5" customHeight="1" x14ac:dyDescent="0.35">
      <c r="A93" s="108" t="s">
        <v>9</v>
      </c>
      <c r="B93" s="108"/>
      <c r="C93" s="108"/>
      <c r="D93" s="108"/>
      <c r="E93" s="108"/>
      <c r="F93" s="108"/>
    </row>
    <row r="94" spans="1:6" x14ac:dyDescent="0.35">
      <c r="A94" s="108"/>
      <c r="B94" s="108"/>
      <c r="C94" s="108"/>
      <c r="D94" s="108"/>
      <c r="E94" s="108"/>
      <c r="F94" s="108"/>
    </row>
    <row r="95" spans="1:6" x14ac:dyDescent="0.35">
      <c r="A95" s="108"/>
      <c r="B95" s="108"/>
      <c r="C95" s="108"/>
      <c r="D95" s="108"/>
      <c r="E95" s="108"/>
      <c r="F95" s="108"/>
    </row>
    <row r="96" spans="1:6" ht="15.5" customHeight="1" x14ac:dyDescent="0.35">
      <c r="A96" s="104" t="s">
        <v>8</v>
      </c>
      <c r="B96" s="104"/>
      <c r="C96" s="104"/>
      <c r="D96" s="104"/>
      <c r="E96" s="104"/>
      <c r="F96" s="104"/>
    </row>
    <row r="97" spans="1:6" x14ac:dyDescent="0.35">
      <c r="A97" s="104"/>
      <c r="B97" s="104"/>
      <c r="C97" s="104"/>
      <c r="D97" s="104"/>
      <c r="E97" s="104"/>
      <c r="F97" s="104"/>
    </row>
    <row r="98" spans="1:6" ht="15.5" customHeight="1" x14ac:dyDescent="0.35">
      <c r="A98" s="104" t="s">
        <v>7</v>
      </c>
      <c r="B98" s="104"/>
      <c r="C98" s="104"/>
      <c r="D98" s="104"/>
      <c r="E98" s="104"/>
      <c r="F98" s="104"/>
    </row>
    <row r="99" spans="1:6" x14ac:dyDescent="0.35">
      <c r="A99" s="104"/>
      <c r="B99" s="104"/>
      <c r="C99" s="104"/>
      <c r="D99" s="104"/>
      <c r="E99" s="104"/>
      <c r="F99" s="104"/>
    </row>
    <row r="100" spans="1:6" x14ac:dyDescent="0.35">
      <c r="A100" s="104"/>
      <c r="B100" s="104"/>
      <c r="C100" s="104"/>
      <c r="D100" s="104"/>
      <c r="E100" s="104"/>
      <c r="F100" s="104"/>
    </row>
    <row r="101" spans="1:6" ht="15.5" customHeight="1" x14ac:dyDescent="0.35">
      <c r="A101" s="103" t="s">
        <v>6</v>
      </c>
      <c r="B101" s="103"/>
      <c r="C101" s="103"/>
      <c r="D101" s="103"/>
      <c r="E101" s="103"/>
      <c r="F101" s="103"/>
    </row>
    <row r="102" spans="1:6" x14ac:dyDescent="0.35">
      <c r="A102" s="103"/>
      <c r="B102" s="103"/>
      <c r="C102" s="103"/>
      <c r="D102" s="103"/>
      <c r="E102" s="103"/>
      <c r="F102" s="103"/>
    </row>
    <row r="103" spans="1:6" x14ac:dyDescent="0.35">
      <c r="A103" s="103"/>
      <c r="B103" s="103"/>
      <c r="C103" s="103"/>
      <c r="D103" s="103"/>
      <c r="E103" s="103"/>
      <c r="F103" s="103"/>
    </row>
    <row r="104" spans="1:6" ht="15.5" customHeight="1" x14ac:dyDescent="0.35">
      <c r="A104" s="103" t="s">
        <v>5</v>
      </c>
      <c r="B104" s="103"/>
      <c r="C104" s="103"/>
      <c r="D104" s="103"/>
      <c r="E104" s="103"/>
      <c r="F104" s="103"/>
    </row>
    <row r="105" spans="1:6" x14ac:dyDescent="0.35">
      <c r="A105" s="103"/>
      <c r="B105" s="103"/>
      <c r="C105" s="103"/>
      <c r="D105" s="103"/>
      <c r="E105" s="103"/>
      <c r="F105" s="103"/>
    </row>
    <row r="106" spans="1:6" x14ac:dyDescent="0.35">
      <c r="A106" s="103"/>
      <c r="B106" s="103"/>
      <c r="C106" s="103"/>
      <c r="D106" s="103"/>
      <c r="E106" s="103"/>
      <c r="F106" s="103"/>
    </row>
    <row r="107" spans="1:6" x14ac:dyDescent="0.35">
      <c r="A107" s="110" t="s">
        <v>4</v>
      </c>
      <c r="B107" s="110"/>
      <c r="C107" s="110"/>
      <c r="D107" s="110"/>
      <c r="E107" s="110"/>
      <c r="F107" s="110"/>
    </row>
    <row r="108" spans="1:6" ht="15.5" customHeight="1" x14ac:dyDescent="0.35">
      <c r="A108" s="103" t="s">
        <v>3</v>
      </c>
      <c r="B108" s="103"/>
      <c r="C108" s="103"/>
      <c r="D108" s="103"/>
      <c r="E108" s="103"/>
      <c r="F108" s="103"/>
    </row>
    <row r="109" spans="1:6" x14ac:dyDescent="0.35">
      <c r="A109" s="103"/>
      <c r="B109" s="103"/>
      <c r="C109" s="103"/>
      <c r="D109" s="103"/>
      <c r="E109" s="103"/>
      <c r="F109" s="103"/>
    </row>
    <row r="110" spans="1:6" x14ac:dyDescent="0.35">
      <c r="A110" s="35"/>
      <c r="B110" s="49"/>
      <c r="C110" s="35"/>
      <c r="D110" s="51"/>
      <c r="E110" s="52"/>
      <c r="F110" s="35"/>
    </row>
    <row r="111" spans="1:6" x14ac:dyDescent="0.35">
      <c r="A111" s="78" t="s">
        <v>111</v>
      </c>
      <c r="B111" s="78"/>
      <c r="C111" s="78"/>
      <c r="D111" s="78"/>
      <c r="E111" s="78"/>
      <c r="F111" s="35"/>
    </row>
    <row r="112" spans="1:6" x14ac:dyDescent="0.35">
      <c r="A112" s="76" t="s">
        <v>84</v>
      </c>
      <c r="B112" s="76"/>
      <c r="C112" s="76"/>
      <c r="D112" s="76"/>
      <c r="E112" s="76"/>
      <c r="F112" s="35"/>
    </row>
    <row r="113" spans="1:6" x14ac:dyDescent="0.35">
      <c r="A113" s="77" t="s">
        <v>99</v>
      </c>
      <c r="B113" s="77"/>
      <c r="C113" s="77"/>
      <c r="D113" s="77"/>
      <c r="E113" s="77"/>
      <c r="F113" s="35"/>
    </row>
    <row r="114" spans="1:6" x14ac:dyDescent="0.35">
      <c r="A114" s="77" t="s">
        <v>83</v>
      </c>
      <c r="B114" s="77"/>
      <c r="C114" s="77"/>
      <c r="D114" s="77"/>
      <c r="E114" s="77"/>
      <c r="F114" s="35"/>
    </row>
    <row r="115" spans="1:6" x14ac:dyDescent="0.35">
      <c r="A115" s="77" t="s">
        <v>100</v>
      </c>
      <c r="B115" s="77"/>
      <c r="C115" s="77"/>
      <c r="D115" s="77"/>
      <c r="E115" s="77"/>
      <c r="F115" s="35"/>
    </row>
    <row r="116" spans="1:6" x14ac:dyDescent="0.35">
      <c r="A116" s="77"/>
      <c r="B116" s="77"/>
      <c r="C116" s="77"/>
      <c r="D116" s="77"/>
      <c r="E116" s="77"/>
      <c r="F116" s="35"/>
    </row>
    <row r="117" spans="1:6" x14ac:dyDescent="0.35">
      <c r="A117" s="76" t="s">
        <v>86</v>
      </c>
      <c r="B117" s="76"/>
      <c r="C117" s="76"/>
      <c r="D117" s="76"/>
      <c r="E117" s="76"/>
      <c r="F117" s="35"/>
    </row>
    <row r="118" spans="1:6" x14ac:dyDescent="0.35">
      <c r="A118" s="77" t="s">
        <v>101</v>
      </c>
      <c r="B118" s="77"/>
      <c r="C118" s="77"/>
      <c r="D118" s="77"/>
      <c r="E118" s="77"/>
      <c r="F118" s="35"/>
    </row>
    <row r="119" spans="1:6" x14ac:dyDescent="0.35">
      <c r="A119" s="77" t="s">
        <v>85</v>
      </c>
      <c r="B119" s="77"/>
      <c r="C119" s="77"/>
      <c r="D119" s="77"/>
      <c r="E119" s="77"/>
      <c r="F119" s="35"/>
    </row>
    <row r="120" spans="1:6" x14ac:dyDescent="0.35">
      <c r="A120" s="77" t="s">
        <v>102</v>
      </c>
      <c r="B120" s="77"/>
      <c r="C120" s="77"/>
      <c r="D120" s="77"/>
      <c r="E120" s="77"/>
      <c r="F120" s="35"/>
    </row>
    <row r="121" spans="1:6" x14ac:dyDescent="0.35">
      <c r="A121" s="77"/>
      <c r="B121" s="77"/>
      <c r="C121" s="77"/>
      <c r="D121" s="77"/>
      <c r="E121" s="77"/>
      <c r="F121" s="35"/>
    </row>
    <row r="122" spans="1:6" x14ac:dyDescent="0.35">
      <c r="A122" s="76" t="s">
        <v>87</v>
      </c>
      <c r="B122" s="76"/>
      <c r="C122" s="76"/>
      <c r="D122" s="76"/>
      <c r="E122" s="76"/>
      <c r="F122" s="35"/>
    </row>
    <row r="123" spans="1:6" x14ac:dyDescent="0.35">
      <c r="A123" s="77" t="s">
        <v>103</v>
      </c>
      <c r="B123" s="77"/>
      <c r="C123" s="77"/>
      <c r="D123" s="77"/>
      <c r="E123" s="77"/>
      <c r="F123" s="35"/>
    </row>
    <row r="124" spans="1:6" x14ac:dyDescent="0.35">
      <c r="A124" s="77" t="s">
        <v>104</v>
      </c>
      <c r="B124" s="77"/>
      <c r="C124" s="77"/>
      <c r="D124" s="77"/>
      <c r="E124" s="77"/>
      <c r="F124" s="35"/>
    </row>
    <row r="125" spans="1:6" x14ac:dyDescent="0.35">
      <c r="A125" s="77"/>
      <c r="B125" s="77"/>
      <c r="C125" s="77"/>
      <c r="D125" s="77"/>
      <c r="E125" s="77"/>
      <c r="F125" s="35"/>
    </row>
    <row r="126" spans="1:6" x14ac:dyDescent="0.35">
      <c r="A126" s="76" t="s">
        <v>105</v>
      </c>
      <c r="B126" s="76"/>
      <c r="C126" s="76"/>
      <c r="D126" s="76"/>
      <c r="E126" s="76"/>
      <c r="F126" s="35"/>
    </row>
    <row r="127" spans="1:6" x14ac:dyDescent="0.35">
      <c r="A127" s="77" t="s">
        <v>103</v>
      </c>
      <c r="B127" s="77"/>
      <c r="C127" s="77"/>
      <c r="D127" s="77"/>
      <c r="E127" s="77"/>
      <c r="F127" s="35"/>
    </row>
    <row r="128" spans="1:6" x14ac:dyDescent="0.35">
      <c r="A128" s="77" t="s">
        <v>104</v>
      </c>
      <c r="B128" s="77"/>
      <c r="C128" s="77"/>
      <c r="D128" s="77"/>
      <c r="E128" s="77"/>
      <c r="F128" s="35"/>
    </row>
    <row r="129" spans="1:6" x14ac:dyDescent="0.35">
      <c r="A129" s="35"/>
      <c r="B129" s="35"/>
      <c r="C129" s="35"/>
      <c r="D129" s="35"/>
      <c r="E129" s="35"/>
      <c r="F129" s="35"/>
    </row>
    <row r="130" spans="1:6" x14ac:dyDescent="0.35">
      <c r="A130" s="78" t="s">
        <v>2</v>
      </c>
      <c r="B130" s="35"/>
      <c r="C130" s="35"/>
      <c r="D130" s="35"/>
      <c r="E130" s="35"/>
      <c r="F130" s="35"/>
    </row>
    <row r="131" spans="1:6" x14ac:dyDescent="0.35">
      <c r="A131" s="76" t="s">
        <v>106</v>
      </c>
      <c r="B131" s="76"/>
      <c r="C131" s="76"/>
      <c r="D131" s="76"/>
      <c r="E131" s="76"/>
      <c r="F131" s="35"/>
    </row>
    <row r="132" spans="1:6" x14ac:dyDescent="0.35">
      <c r="A132" s="77" t="s">
        <v>107</v>
      </c>
      <c r="B132" s="77"/>
      <c r="C132" s="77"/>
      <c r="D132" s="77"/>
      <c r="E132" s="77"/>
      <c r="F132" s="35"/>
    </row>
    <row r="133" spans="1:6" x14ac:dyDescent="0.35">
      <c r="A133" s="77" t="s">
        <v>88</v>
      </c>
      <c r="B133" s="77"/>
      <c r="C133" s="77"/>
      <c r="D133" s="77"/>
      <c r="E133" s="77"/>
      <c r="F133" s="35"/>
    </row>
    <row r="134" spans="1:6" x14ac:dyDescent="0.35">
      <c r="A134" s="77"/>
      <c r="B134" s="77"/>
      <c r="C134" s="77"/>
      <c r="D134" s="77"/>
      <c r="E134" s="77"/>
      <c r="F134" s="35"/>
    </row>
    <row r="135" spans="1:6" x14ac:dyDescent="0.35">
      <c r="A135" s="76" t="s">
        <v>90</v>
      </c>
      <c r="B135" s="78"/>
      <c r="C135" s="78"/>
      <c r="D135" s="78"/>
      <c r="E135" s="78"/>
      <c r="F135" s="35"/>
    </row>
    <row r="136" spans="1:6" x14ac:dyDescent="0.35">
      <c r="A136" s="77" t="s">
        <v>89</v>
      </c>
      <c r="B136" s="77"/>
      <c r="C136" s="77"/>
      <c r="D136" s="77"/>
      <c r="E136" s="77"/>
      <c r="F136" s="35"/>
    </row>
    <row r="137" spans="1:6" x14ac:dyDescent="0.35">
      <c r="A137" s="77" t="s">
        <v>88</v>
      </c>
      <c r="B137" s="77"/>
      <c r="C137" s="77"/>
      <c r="D137" s="77"/>
      <c r="E137" s="77"/>
      <c r="F137" s="35"/>
    </row>
    <row r="138" spans="1:6" x14ac:dyDescent="0.35">
      <c r="A138" s="77" t="s">
        <v>102</v>
      </c>
      <c r="B138" s="77"/>
      <c r="C138" s="77"/>
      <c r="D138" s="77"/>
      <c r="E138" s="77"/>
      <c r="F138" s="35"/>
    </row>
    <row r="139" spans="1:6" x14ac:dyDescent="0.35">
      <c r="A139" s="77"/>
      <c r="B139" s="77"/>
      <c r="C139" s="77"/>
      <c r="D139" s="77"/>
      <c r="E139" s="77"/>
      <c r="F139" s="35"/>
    </row>
    <row r="140" spans="1:6" x14ac:dyDescent="0.35">
      <c r="A140" s="76" t="s">
        <v>92</v>
      </c>
      <c r="B140" s="76"/>
      <c r="C140" s="76"/>
      <c r="D140" s="76"/>
      <c r="E140" s="76"/>
      <c r="F140" s="35"/>
    </row>
    <row r="141" spans="1:6" x14ac:dyDescent="0.35">
      <c r="A141" s="77" t="s">
        <v>108</v>
      </c>
      <c r="B141" s="77"/>
      <c r="C141" s="77"/>
      <c r="D141" s="77"/>
      <c r="E141" s="77"/>
      <c r="F141" s="35"/>
    </row>
    <row r="142" spans="1:6" x14ac:dyDescent="0.35">
      <c r="A142" s="77" t="s">
        <v>91</v>
      </c>
      <c r="B142" s="77"/>
      <c r="C142" s="77"/>
      <c r="D142" s="77"/>
      <c r="E142" s="77"/>
      <c r="F142" s="35"/>
    </row>
    <row r="143" spans="1:6" x14ac:dyDescent="0.35">
      <c r="A143" s="77" t="s">
        <v>102</v>
      </c>
      <c r="B143" s="77"/>
      <c r="C143" s="77"/>
      <c r="D143" s="77"/>
      <c r="E143" s="77"/>
      <c r="F143" s="35"/>
    </row>
    <row r="144" spans="1:6" x14ac:dyDescent="0.35">
      <c r="A144" s="77"/>
      <c r="B144" s="77"/>
      <c r="C144" s="77"/>
      <c r="D144" s="77"/>
      <c r="E144" s="77"/>
      <c r="F144" s="35"/>
    </row>
    <row r="145" spans="1:11" x14ac:dyDescent="0.35">
      <c r="A145" s="77" t="s">
        <v>62</v>
      </c>
      <c r="B145" s="77"/>
      <c r="C145" s="77"/>
      <c r="D145" s="77"/>
      <c r="E145" s="77"/>
      <c r="F145" s="35"/>
    </row>
    <row r="146" spans="1:11" x14ac:dyDescent="0.35">
      <c r="A146" s="79" t="s">
        <v>93</v>
      </c>
      <c r="B146" s="80"/>
      <c r="C146" s="80"/>
      <c r="D146" s="80"/>
      <c r="E146" s="80"/>
      <c r="F146" s="80"/>
      <c r="G146" s="32"/>
      <c r="H146" s="32"/>
      <c r="I146" s="32"/>
      <c r="J146" s="32"/>
      <c r="K146" s="32"/>
    </row>
    <row r="147" spans="1:11" x14ac:dyDescent="0.35">
      <c r="A147" s="77" t="s">
        <v>99</v>
      </c>
      <c r="B147" s="81"/>
      <c r="C147" s="81"/>
      <c r="D147" s="81"/>
      <c r="E147" s="81"/>
      <c r="F147" s="81"/>
      <c r="G147" s="20"/>
      <c r="H147" s="20"/>
      <c r="I147" s="20"/>
      <c r="J147" s="20"/>
      <c r="K147" s="20"/>
    </row>
    <row r="148" spans="1:11" x14ac:dyDescent="0.35">
      <c r="A148" s="77" t="s">
        <v>102</v>
      </c>
      <c r="B148" s="81"/>
      <c r="C148" s="81"/>
      <c r="D148" s="81"/>
      <c r="E148" s="81"/>
      <c r="F148" s="81"/>
      <c r="G148" s="20"/>
      <c r="H148" s="20"/>
      <c r="I148" s="20"/>
      <c r="J148" s="20"/>
      <c r="K148" s="20"/>
    </row>
    <row r="149" spans="1:11" x14ac:dyDescent="0.35">
      <c r="A149" s="77"/>
      <c r="B149" s="81"/>
      <c r="C149" s="81"/>
      <c r="D149" s="81"/>
      <c r="E149" s="81"/>
      <c r="F149" s="81"/>
      <c r="G149" s="31"/>
      <c r="H149" s="31"/>
      <c r="I149" s="31"/>
      <c r="J149" s="31"/>
      <c r="K149" s="31"/>
    </row>
    <row r="150" spans="1:11" x14ac:dyDescent="0.35">
      <c r="A150" s="76" t="s">
        <v>94</v>
      </c>
      <c r="B150" s="78"/>
      <c r="C150" s="78"/>
      <c r="D150" s="78"/>
      <c r="E150" s="78"/>
      <c r="F150" s="78"/>
      <c r="G150" s="16"/>
      <c r="H150" s="16"/>
      <c r="I150" s="16"/>
      <c r="J150" s="16"/>
      <c r="K150" s="17"/>
    </row>
    <row r="151" spans="1:11" x14ac:dyDescent="0.35">
      <c r="A151" s="77" t="s">
        <v>95</v>
      </c>
      <c r="B151" s="77"/>
      <c r="C151" s="77"/>
      <c r="D151" s="77"/>
      <c r="E151" s="77"/>
      <c r="F151" s="77"/>
      <c r="G151" s="30"/>
      <c r="H151" s="30"/>
      <c r="I151" s="30"/>
      <c r="J151" s="30"/>
      <c r="K151" s="30"/>
    </row>
    <row r="152" spans="1:11" x14ac:dyDescent="0.35">
      <c r="A152" s="77" t="s">
        <v>104</v>
      </c>
      <c r="B152" s="77"/>
      <c r="C152" s="77"/>
      <c r="D152" s="77"/>
      <c r="E152" s="77"/>
      <c r="F152" s="77"/>
      <c r="G152" s="30"/>
      <c r="H152" s="30"/>
      <c r="I152" s="30"/>
      <c r="J152" s="30"/>
      <c r="K152" s="30"/>
    </row>
    <row r="153" spans="1:11" x14ac:dyDescent="0.35">
      <c r="A153" s="77"/>
      <c r="B153" s="77"/>
      <c r="C153" s="77"/>
      <c r="D153" s="77"/>
      <c r="E153" s="77"/>
      <c r="F153" s="77"/>
      <c r="G153" s="30"/>
      <c r="H153" s="30"/>
      <c r="I153" s="30"/>
      <c r="J153" s="30"/>
      <c r="K153" s="30"/>
    </row>
    <row r="154" spans="1:11" x14ac:dyDescent="0.35">
      <c r="A154" s="82" t="s">
        <v>109</v>
      </c>
      <c r="B154" s="77"/>
      <c r="C154" s="77"/>
      <c r="D154" s="77"/>
      <c r="E154" s="77"/>
      <c r="F154" s="77"/>
      <c r="G154" s="30"/>
      <c r="H154" s="30"/>
      <c r="I154" s="30"/>
      <c r="J154" s="30"/>
      <c r="K154" s="30"/>
    </row>
    <row r="155" spans="1:11" x14ac:dyDescent="0.35">
      <c r="A155" s="77" t="s">
        <v>110</v>
      </c>
      <c r="B155" s="77"/>
      <c r="C155" s="77"/>
      <c r="D155" s="77"/>
      <c r="E155" s="77"/>
      <c r="F155" s="77"/>
      <c r="G155" s="30"/>
      <c r="H155" s="30"/>
      <c r="I155" s="30"/>
      <c r="J155" s="30"/>
      <c r="K155" s="30"/>
    </row>
    <row r="156" spans="1:11" x14ac:dyDescent="0.35">
      <c r="A156" s="77"/>
      <c r="B156" s="77"/>
      <c r="C156" s="77"/>
      <c r="D156" s="77"/>
      <c r="E156" s="77"/>
      <c r="F156" s="77"/>
      <c r="G156" s="30"/>
      <c r="H156" s="30"/>
      <c r="I156" s="30"/>
      <c r="J156" s="30"/>
      <c r="K156" s="30"/>
    </row>
    <row r="157" spans="1:11" x14ac:dyDescent="0.35">
      <c r="A157" s="111" t="s">
        <v>115</v>
      </c>
      <c r="B157" s="111"/>
      <c r="C157" s="111"/>
      <c r="D157" s="111" t="s">
        <v>114</v>
      </c>
      <c r="E157" s="111"/>
      <c r="F157" s="111"/>
      <c r="G157" s="30"/>
      <c r="H157" s="30"/>
      <c r="I157" s="30"/>
      <c r="J157" s="30"/>
      <c r="K157" s="30"/>
    </row>
    <row r="158" spans="1:11" x14ac:dyDescent="0.35">
      <c r="A158" s="77"/>
      <c r="B158" s="77"/>
      <c r="C158" s="77"/>
      <c r="D158" s="77"/>
      <c r="E158" s="77"/>
      <c r="F158" s="77"/>
      <c r="G158" s="30"/>
      <c r="H158" s="30"/>
      <c r="I158" s="30"/>
      <c r="J158" s="30"/>
      <c r="K158" s="30"/>
    </row>
    <row r="159" spans="1:11" x14ac:dyDescent="0.35">
      <c r="A159" s="102" t="s">
        <v>96</v>
      </c>
      <c r="B159" s="102"/>
      <c r="C159" s="102"/>
      <c r="D159" s="102"/>
      <c r="E159" s="102"/>
      <c r="F159" s="102"/>
      <c r="G159" s="30"/>
      <c r="H159" s="30"/>
      <c r="I159" s="30"/>
      <c r="J159" s="30"/>
      <c r="K159" s="30"/>
    </row>
    <row r="160" spans="1:11" x14ac:dyDescent="0.35">
      <c r="A160" s="102"/>
      <c r="B160" s="102"/>
      <c r="C160" s="102"/>
      <c r="D160" s="102"/>
      <c r="E160" s="102"/>
      <c r="F160" s="102"/>
      <c r="G160" s="30"/>
      <c r="H160" s="30"/>
      <c r="I160" s="30"/>
      <c r="J160" s="30"/>
      <c r="K160" s="30"/>
    </row>
    <row r="161" spans="1:11" x14ac:dyDescent="0.35">
      <c r="A161" s="102"/>
      <c r="B161" s="102"/>
      <c r="C161" s="102"/>
      <c r="D161" s="102"/>
      <c r="E161" s="102"/>
      <c r="F161" s="102"/>
      <c r="G161" s="30"/>
      <c r="H161" s="30"/>
      <c r="I161" s="30"/>
      <c r="J161" s="30"/>
      <c r="K161" s="30"/>
    </row>
    <row r="162" spans="1:11" x14ac:dyDescent="0.35">
      <c r="A162" s="102"/>
      <c r="B162" s="102"/>
      <c r="C162" s="102"/>
      <c r="D162" s="102"/>
      <c r="E162" s="102"/>
      <c r="F162" s="102"/>
      <c r="G162" s="30"/>
      <c r="H162" s="30"/>
      <c r="I162" s="30"/>
      <c r="J162" s="30"/>
      <c r="K162" s="30"/>
    </row>
    <row r="163" spans="1:11" x14ac:dyDescent="0.35">
      <c r="A163" s="102"/>
      <c r="B163" s="102"/>
      <c r="C163" s="102"/>
      <c r="D163" s="102"/>
      <c r="E163" s="102"/>
      <c r="F163" s="102"/>
      <c r="G163" s="30"/>
      <c r="H163" s="30"/>
      <c r="I163" s="30"/>
      <c r="J163" s="30"/>
      <c r="K163" s="30"/>
    </row>
    <row r="164" spans="1:11" x14ac:dyDescent="0.35">
      <c r="A164" s="102"/>
      <c r="B164" s="102"/>
      <c r="C164" s="102"/>
      <c r="D164" s="102"/>
      <c r="E164" s="102"/>
      <c r="F164" s="102"/>
      <c r="G164" s="30"/>
      <c r="H164" s="30"/>
      <c r="I164" s="30"/>
      <c r="J164" s="30"/>
      <c r="K164" s="30"/>
    </row>
    <row r="165" spans="1:11" x14ac:dyDescent="0.35">
      <c r="A165" s="102"/>
      <c r="B165" s="102"/>
      <c r="C165" s="102"/>
      <c r="D165" s="102"/>
      <c r="E165" s="102"/>
      <c r="F165" s="102"/>
      <c r="G165" s="30"/>
      <c r="H165" s="30"/>
      <c r="I165" s="30"/>
      <c r="J165" s="30"/>
      <c r="K165" s="30"/>
    </row>
    <row r="166" spans="1:11" x14ac:dyDescent="0.35">
      <c r="A166" s="102"/>
      <c r="B166" s="102"/>
      <c r="C166" s="102"/>
      <c r="D166" s="102"/>
      <c r="E166" s="102"/>
      <c r="F166" s="102"/>
      <c r="G166" s="30"/>
      <c r="H166" s="30"/>
      <c r="I166" s="30"/>
      <c r="J166" s="30"/>
      <c r="K166" s="30"/>
    </row>
    <row r="167" spans="1:11" x14ac:dyDescent="0.35">
      <c r="A167" s="77"/>
      <c r="B167" s="77"/>
      <c r="C167" s="77"/>
      <c r="D167" s="77"/>
      <c r="E167" s="77"/>
      <c r="F167" s="77"/>
      <c r="G167" s="17"/>
      <c r="H167" s="17"/>
      <c r="I167" s="17"/>
      <c r="J167" s="17"/>
      <c r="K167" s="17"/>
    </row>
    <row r="168" spans="1:11" x14ac:dyDescent="0.35">
      <c r="A168" s="101" t="s">
        <v>1</v>
      </c>
      <c r="B168" s="101"/>
      <c r="C168" s="101"/>
      <c r="D168" s="101"/>
      <c r="E168" s="101"/>
      <c r="F168" s="101"/>
    </row>
    <row r="169" spans="1:11" x14ac:dyDescent="0.35">
      <c r="A169" s="101"/>
      <c r="B169" s="101"/>
      <c r="C169" s="101"/>
      <c r="D169" s="101"/>
      <c r="E169" s="101"/>
      <c r="F169" s="101"/>
    </row>
    <row r="170" spans="1:11" ht="15.5" customHeight="1" x14ac:dyDescent="0.35">
      <c r="A170" s="105" t="s">
        <v>0</v>
      </c>
      <c r="B170" s="105"/>
      <c r="C170" s="105"/>
      <c r="D170" s="105"/>
      <c r="E170" s="105"/>
      <c r="F170" s="105"/>
    </row>
    <row r="171" spans="1:11" x14ac:dyDescent="0.35">
      <c r="A171" s="105"/>
      <c r="B171" s="105"/>
      <c r="C171" s="105"/>
      <c r="D171" s="105"/>
      <c r="E171" s="105"/>
      <c r="F171" s="105"/>
    </row>
    <row r="172" spans="1:11" x14ac:dyDescent="0.35">
      <c r="A172" s="106" t="s">
        <v>97</v>
      </c>
      <c r="B172" s="106"/>
      <c r="C172" s="106"/>
      <c r="D172" s="106"/>
      <c r="E172" s="106"/>
      <c r="F172" s="106"/>
    </row>
    <row r="173" spans="1:11" x14ac:dyDescent="0.35">
      <c r="A173" s="106"/>
      <c r="B173" s="106"/>
      <c r="C173" s="106"/>
      <c r="D173" s="106"/>
      <c r="E173" s="106"/>
      <c r="F173" s="106"/>
    </row>
    <row r="174" spans="1:11" x14ac:dyDescent="0.35">
      <c r="A174" s="83"/>
      <c r="B174" s="83"/>
      <c r="C174" s="83"/>
      <c r="D174" s="83"/>
      <c r="E174" s="83"/>
      <c r="F174" s="35"/>
    </row>
    <row r="175" spans="1:11" x14ac:dyDescent="0.35">
      <c r="A175" s="35"/>
      <c r="B175" s="49"/>
      <c r="C175" s="35"/>
      <c r="D175" s="51"/>
      <c r="E175" s="52"/>
      <c r="F175" s="35"/>
    </row>
    <row r="176" spans="1:11" x14ac:dyDescent="0.35">
      <c r="A176" s="35"/>
      <c r="B176" s="49"/>
      <c r="C176" s="35"/>
      <c r="D176" s="51"/>
      <c r="E176" s="52"/>
      <c r="F176" s="35"/>
    </row>
    <row r="177" spans="1:6" x14ac:dyDescent="0.35">
      <c r="A177" s="35"/>
      <c r="B177" s="49"/>
      <c r="C177" s="35"/>
      <c r="D177" s="51"/>
      <c r="E177" s="52"/>
      <c r="F177" s="35"/>
    </row>
    <row r="178" spans="1:6" x14ac:dyDescent="0.35">
      <c r="A178" s="35"/>
      <c r="B178" s="49"/>
      <c r="C178" s="35"/>
      <c r="D178" s="51"/>
      <c r="E178" s="52"/>
      <c r="F178" s="35"/>
    </row>
    <row r="179" spans="1:6" x14ac:dyDescent="0.35">
      <c r="A179" s="35"/>
      <c r="B179" s="49"/>
      <c r="C179" s="35"/>
      <c r="D179" s="51"/>
      <c r="E179" s="52"/>
      <c r="F179" s="35"/>
    </row>
    <row r="180" spans="1:6" x14ac:dyDescent="0.35">
      <c r="A180" s="35"/>
      <c r="B180" s="49"/>
      <c r="C180" s="35"/>
      <c r="D180" s="51"/>
      <c r="E180" s="52"/>
      <c r="F180" s="35"/>
    </row>
    <row r="181" spans="1:6" x14ac:dyDescent="0.35">
      <c r="A181" s="35"/>
      <c r="B181" s="49"/>
      <c r="C181" s="35"/>
      <c r="D181" s="51"/>
      <c r="E181" s="52"/>
      <c r="F181" s="35"/>
    </row>
  </sheetData>
  <sheetProtection sheet="1" objects="1" scenarios="1"/>
  <mergeCells count="47">
    <mergeCell ref="A170:F171"/>
    <mergeCell ref="A172:F173"/>
    <mergeCell ref="A98:F100"/>
    <mergeCell ref="A73:E73"/>
    <mergeCell ref="A74:E74"/>
    <mergeCell ref="A84:F84"/>
    <mergeCell ref="A76:F81"/>
    <mergeCell ref="A85:F87"/>
    <mergeCell ref="A88:F90"/>
    <mergeCell ref="A91:F92"/>
    <mergeCell ref="A93:F95"/>
    <mergeCell ref="A101:F103"/>
    <mergeCell ref="A104:F106"/>
    <mergeCell ref="A107:F107"/>
    <mergeCell ref="A157:C157"/>
    <mergeCell ref="D157:F157"/>
    <mergeCell ref="A67:E67"/>
    <mergeCell ref="A68:E68"/>
    <mergeCell ref="A71:E71"/>
    <mergeCell ref="A72:E72"/>
    <mergeCell ref="A168:F169"/>
    <mergeCell ref="A159:F166"/>
    <mergeCell ref="A108:F109"/>
    <mergeCell ref="A96:F97"/>
    <mergeCell ref="A57:E57"/>
    <mergeCell ref="A62:D62"/>
    <mergeCell ref="A63:D63"/>
    <mergeCell ref="A58:F58"/>
    <mergeCell ref="A66:F66"/>
    <mergeCell ref="A1:F1"/>
    <mergeCell ref="A2:F2"/>
    <mergeCell ref="A3:F3"/>
    <mergeCell ref="A5:F5"/>
    <mergeCell ref="A7:F7"/>
    <mergeCell ref="A54:D54"/>
    <mergeCell ref="A55:D55"/>
    <mergeCell ref="A9:F9"/>
    <mergeCell ref="A17:F17"/>
    <mergeCell ref="A19:F19"/>
    <mergeCell ref="A31:F31"/>
    <mergeCell ref="A45:F45"/>
    <mergeCell ref="A15:D15"/>
    <mergeCell ref="A28:D28"/>
    <mergeCell ref="A30:E30"/>
    <mergeCell ref="A42:D42"/>
    <mergeCell ref="A44:E44"/>
    <mergeCell ref="A11:F11"/>
  </mergeCells>
  <pageMargins left="0.7" right="0.7" top="0.75" bottom="0.75" header="0.3" footer="0.3"/>
  <pageSetup scale="8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Arboles en tiesto</vt:lpstr>
      <vt:lpstr>'Arboles en tiesto'!Print_Area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CETA1</dc:creator>
  <cp:lastModifiedBy>User</cp:lastModifiedBy>
  <cp:lastPrinted>2022-03-09T16:58:01Z</cp:lastPrinted>
  <dcterms:created xsi:type="dcterms:W3CDTF">2020-01-30T14:49:28Z</dcterms:created>
  <dcterms:modified xsi:type="dcterms:W3CDTF">2022-05-04T13:20:51Z</dcterms:modified>
</cp:coreProperties>
</file>