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User\OneDrive\Documents\Servicios Profesionales AGC\PRESUPUESTOS REVISADOS\"/>
    </mc:Choice>
  </mc:AlternateContent>
  <xr:revisionPtr revIDLastSave="0" documentId="13_ncr:1_{015BCF74-FFA0-4C4E-A340-5AF5295CFB58}" xr6:coauthVersionLast="47" xr6:coauthVersionMax="47" xr10:uidLastSave="{00000000-0000-0000-0000-000000000000}"/>
  <bookViews>
    <workbookView xWindow="-110" yWindow="-110" windowWidth="22780" windowHeight="14660" xr2:uid="{00000000-000D-0000-FFFF-FFFF00000000}"/>
  </bookViews>
  <sheets>
    <sheet name="Arboles en tiesto" sheetId="1" r:id="rId1"/>
  </sheets>
  <definedNames>
    <definedName name="_xlnm.Print_Area" localSheetId="0">'Arboles en tiesto'!$A$1:$F$181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3" i="1" l="1"/>
  <c r="F55" i="1"/>
  <c r="F54" i="1"/>
  <c r="F53" i="1"/>
  <c r="F52" i="1"/>
  <c r="F42" i="1"/>
  <c r="F41" i="1"/>
  <c r="E41" i="1"/>
  <c r="E42" i="1"/>
  <c r="E52" i="1"/>
  <c r="E53" i="1"/>
  <c r="E54" i="1"/>
  <c r="E55" i="1"/>
  <c r="E63" i="1"/>
  <c r="F51" i="1"/>
  <c r="E21" i="1"/>
  <c r="E22" i="1"/>
  <c r="E23" i="1"/>
  <c r="E24" i="1"/>
  <c r="E25" i="1"/>
  <c r="E28" i="1"/>
  <c r="E33" i="1"/>
  <c r="E34" i="1"/>
  <c r="E35" i="1"/>
  <c r="E36" i="1"/>
  <c r="E37" i="1"/>
  <c r="E38" i="1"/>
  <c r="E39" i="1"/>
  <c r="E40" i="1"/>
  <c r="E47" i="1"/>
  <c r="E60" i="1"/>
  <c r="E61" i="1"/>
  <c r="E62" i="1"/>
  <c r="F74" i="1"/>
  <c r="F73" i="1"/>
  <c r="F72" i="1"/>
  <c r="F68" i="1"/>
  <c r="F67" i="1"/>
  <c r="F62" i="1"/>
  <c r="F61" i="1"/>
  <c r="F60" i="1"/>
  <c r="F50" i="1"/>
  <c r="F49" i="1"/>
  <c r="F48" i="1"/>
  <c r="F47" i="1"/>
  <c r="F40" i="1"/>
  <c r="F39" i="1"/>
  <c r="F38" i="1"/>
  <c r="F37" i="1"/>
  <c r="F36" i="1"/>
  <c r="F35" i="1"/>
  <c r="F34" i="1"/>
  <c r="F33" i="1"/>
  <c r="F28" i="1"/>
  <c r="F27" i="1"/>
  <c r="F26" i="1"/>
  <c r="F25" i="1"/>
  <c r="F24" i="1"/>
  <c r="F23" i="1"/>
  <c r="F22" i="1"/>
  <c r="F21" i="1"/>
  <c r="E15" i="1"/>
  <c r="F15" i="1"/>
  <c r="F14" i="1"/>
  <c r="F13" i="1"/>
</calcChain>
</file>

<file path=xl/sharedStrings.xml><?xml version="1.0" encoding="utf-8"?>
<sst xmlns="http://schemas.openxmlformats.org/spreadsheetml/2006/main" count="177" uniqueCount="117">
  <si>
    <t>This Material is Based Upon Work Supported by the Forest Service, U.S. Department of Agriculture under Award Number: 11-DG-11120107-013</t>
  </si>
  <si>
    <t>Proyecto Z-244: Nursery Market Viability Assessment in Puerto Rico</t>
  </si>
  <si>
    <t>Revisado por:</t>
  </si>
  <si>
    <t>10: Se debe tener en cuenta que estos valores son aproximados y pueden variar dependiendo de cada caso.</t>
  </si>
  <si>
    <t>9: Canon de arrendamiento por uso del terreno.</t>
  </si>
  <si>
    <t>8: Corresponde a 7.65% del Seguro Social, 6.1% del Fondo del Seguro del Estado y 2.9% de Desempleo. Se deben hacer ajustes si se contemplan otros porcentajes u obligaciones que no están incluidos en este documento.</t>
  </si>
  <si>
    <t>7: No se consideran: entrega, acarreo o distribución de productos fuera de la finca. Si desea considerar esto dentro de su negocio, debe adicionar el valor del vehículo, los costos de mantenimiento del mismo, el salario del chofer y el seguro choferil dentro del presupuesto.</t>
  </si>
  <si>
    <t>6: Hace referencia a fungicidas y/o insecticidas. Se sugiere que solo se aplique de ser necesario; y el valor puede variar dependiendo del tipo de producto utilizado y de la plaga que se quiera combatir, se recomienda consultar a un experto antes de aplicar cualquier plaguicida o fungicida.</t>
  </si>
  <si>
    <t xml:space="preserve">5: Usando un cuarto de galón de herbicida mensualmente. Tener en cuenta que la cantidad y la frecuencia de aplicación varían de acuerdo a las condiciones climáticas de la zona. </t>
  </si>
  <si>
    <t>4: Abono granular "Controlled Realease" de concentración 12-4-12, se calcula una cantidad de 30 gramos de abono por cada tiesto de 3 galones, con una frecuencia de cada 3 meses. En temperaturas muy altas puede que sea necesario aumentar la cantidad de abono aplicado o aplicar con una mayor frecuencia.</t>
  </si>
  <si>
    <t>3: Se recomienda usar fibra de coco por su alto porcentaje de enraizamiento. El saco de 3.8 pies cúbicos comprimidos equivale a 7 pies cúbicos.</t>
  </si>
  <si>
    <t xml:space="preserve">2: Actualmente en Puerto Rico no existe un mercado de semillas de árboles, los precios utilizados en este presupuesto fueron tomados de ventas de semillas en otros países. Muchos de los productores tienen sus propias plantas madre dentro de su negocio.  </t>
  </si>
  <si>
    <t>Ingreso Neto</t>
  </si>
  <si>
    <t>Gastos Totales</t>
  </si>
  <si>
    <t>Ingreso Total</t>
  </si>
  <si>
    <t>Producción Mínima (en tiestos de 3 galones)</t>
  </si>
  <si>
    <t>Precio Mínimo de Venta</t>
  </si>
  <si>
    <t>Break-even</t>
  </si>
  <si>
    <t>TOTAL DE INGRESOS</t>
  </si>
  <si>
    <t>Tiestos 3 galones</t>
  </si>
  <si>
    <t>Ingreso Bruto por Ventas</t>
  </si>
  <si>
    <t>Valor</t>
  </si>
  <si>
    <t>Precio/Unidad</t>
  </si>
  <si>
    <t>Unidad</t>
  </si>
  <si>
    <t>Cantidad</t>
  </si>
  <si>
    <t>Partida</t>
  </si>
  <si>
    <t>INGRESOS</t>
  </si>
  <si>
    <t>TOTAL GASTOS VARIABLES</t>
  </si>
  <si>
    <t>Total otros gastos</t>
  </si>
  <si>
    <t>-</t>
  </si>
  <si>
    <t>Gastos</t>
  </si>
  <si>
    <t>Interés sobre los gastos</t>
  </si>
  <si>
    <t>Nómina</t>
  </si>
  <si>
    <t>Administración, supervisión e imprevistos</t>
  </si>
  <si>
    <t>Meses</t>
  </si>
  <si>
    <t>Otros Gastos</t>
  </si>
  <si>
    <t>Total Gasto en Mano de obra</t>
  </si>
  <si>
    <t>Hora</t>
  </si>
  <si>
    <t>Aplicación de plaguicidas</t>
  </si>
  <si>
    <t>Abonamiento</t>
  </si>
  <si>
    <t>Control de malezas</t>
  </si>
  <si>
    <t xml:space="preserve">Trasplante </t>
  </si>
  <si>
    <t>Llenado de tiestos</t>
  </si>
  <si>
    <t>Preparación de semilleros</t>
  </si>
  <si>
    <t>Limpieza y preparación del área</t>
  </si>
  <si>
    <t>Salario/hora</t>
  </si>
  <si>
    <t>Número de horas</t>
  </si>
  <si>
    <t>Gastos en mano de obra</t>
  </si>
  <si>
    <t>Total Gasto en Materiales</t>
  </si>
  <si>
    <t>Saco de 50 libras</t>
  </si>
  <si>
    <t>Saco de 3.8 pies cúbicos</t>
  </si>
  <si>
    <t>Tiesto de 3 galones</t>
  </si>
  <si>
    <t>Tiestos</t>
  </si>
  <si>
    <t>Paquete de 10 bandejas de 72 celdas</t>
  </si>
  <si>
    <t>Bandejas</t>
  </si>
  <si>
    <t>Semilla</t>
  </si>
  <si>
    <t>Gasto en materiales</t>
  </si>
  <si>
    <t>GASTOS VARIABLES</t>
  </si>
  <si>
    <t>Total Gastos de Inversión</t>
  </si>
  <si>
    <t>Bomba de fumigación de espalda de 4 galones</t>
  </si>
  <si>
    <t>UNIVERSIDAD DE PUERTO RICO</t>
  </si>
  <si>
    <t>COLEGIO DE CIENCIAS AGRICOLAS</t>
  </si>
  <si>
    <t>Versión en Excel:</t>
  </si>
  <si>
    <r>
      <t>Sistema de riego</t>
    </r>
    <r>
      <rPr>
        <vertAlign val="superscript"/>
        <sz val="12"/>
        <color indexed="8"/>
        <rFont val="Times New Roman"/>
        <family val="1"/>
      </rPr>
      <t>1</t>
    </r>
  </si>
  <si>
    <r>
      <t>Semillas</t>
    </r>
    <r>
      <rPr>
        <vertAlign val="superscript"/>
        <sz val="12"/>
        <color indexed="8"/>
        <rFont val="Times New Roman"/>
        <family val="1"/>
      </rPr>
      <t>2</t>
    </r>
  </si>
  <si>
    <r>
      <t>Mezcla de sustrato</t>
    </r>
    <r>
      <rPr>
        <vertAlign val="superscript"/>
        <sz val="12"/>
        <color indexed="8"/>
        <rFont val="Times New Roman"/>
        <family val="1"/>
      </rPr>
      <t>3</t>
    </r>
  </si>
  <si>
    <r>
      <t>Abono</t>
    </r>
    <r>
      <rPr>
        <vertAlign val="superscript"/>
        <sz val="12"/>
        <color indexed="8"/>
        <rFont val="Times New Roman"/>
        <family val="1"/>
      </rPr>
      <t>4</t>
    </r>
  </si>
  <si>
    <r>
      <t>Herbicida</t>
    </r>
    <r>
      <rPr>
        <vertAlign val="superscript"/>
        <sz val="12"/>
        <color indexed="8"/>
        <rFont val="Times New Roman"/>
        <family val="1"/>
      </rPr>
      <t>5</t>
    </r>
  </si>
  <si>
    <r>
      <t>Plaguicidas</t>
    </r>
    <r>
      <rPr>
        <vertAlign val="superscript"/>
        <sz val="12"/>
        <color indexed="8"/>
        <rFont val="Times New Roman"/>
        <family val="1"/>
      </rPr>
      <t>6</t>
    </r>
  </si>
  <si>
    <r>
      <t>Venta al detal</t>
    </r>
    <r>
      <rPr>
        <vertAlign val="superscript"/>
        <sz val="12"/>
        <color indexed="8"/>
        <rFont val="Times New Roman"/>
        <family val="1"/>
      </rPr>
      <t>7</t>
    </r>
  </si>
  <si>
    <r>
      <t>Obligaciones patronales</t>
    </r>
    <r>
      <rPr>
        <vertAlign val="superscript"/>
        <sz val="12"/>
        <color indexed="8"/>
        <rFont val="Times New Roman"/>
        <family val="1"/>
      </rPr>
      <t>8</t>
    </r>
  </si>
  <si>
    <r>
      <t>Uso del terreno</t>
    </r>
    <r>
      <rPr>
        <vertAlign val="superscript"/>
        <sz val="12"/>
        <color indexed="8"/>
        <rFont val="Times New Roman"/>
        <family val="1"/>
      </rPr>
      <t>9</t>
    </r>
  </si>
  <si>
    <r>
      <t>Electricidad</t>
    </r>
    <r>
      <rPr>
        <vertAlign val="superscript"/>
        <sz val="12"/>
        <color indexed="8"/>
        <rFont val="Times New Roman"/>
        <family val="1"/>
      </rPr>
      <t>10</t>
    </r>
  </si>
  <si>
    <r>
      <t>Agua</t>
    </r>
    <r>
      <rPr>
        <vertAlign val="superscript"/>
        <sz val="12"/>
        <color indexed="8"/>
        <rFont val="Times New Roman"/>
        <family val="1"/>
      </rPr>
      <t>10</t>
    </r>
  </si>
  <si>
    <r>
      <t>Seguros</t>
    </r>
    <r>
      <rPr>
        <vertAlign val="superscript"/>
        <sz val="12"/>
        <color indexed="8"/>
        <rFont val="Times New Roman"/>
        <family val="1"/>
      </rPr>
      <t>10</t>
    </r>
  </si>
  <si>
    <r>
      <t>*: La siguiente información permite estimar los costos de producción de árboles: Almácigo (</t>
    </r>
    <r>
      <rPr>
        <i/>
        <sz val="12"/>
        <color indexed="8"/>
        <rFont val="Times New Roman"/>
        <family val="1"/>
      </rPr>
      <t>Bursera simaruba</t>
    </r>
    <r>
      <rPr>
        <sz val="12"/>
        <color theme="1"/>
        <rFont val="Times New Roman"/>
        <family val="1"/>
      </rPr>
      <t>), Roble Nativo (</t>
    </r>
    <r>
      <rPr>
        <i/>
        <sz val="12"/>
        <color indexed="8"/>
        <rFont val="Times New Roman"/>
        <family val="1"/>
      </rPr>
      <t>Tabebuia heterophylla</t>
    </r>
    <r>
      <rPr>
        <sz val="12"/>
        <color theme="1"/>
        <rFont val="Times New Roman"/>
        <family val="1"/>
      </rPr>
      <t>) y Roble Amarillo (</t>
    </r>
    <r>
      <rPr>
        <i/>
        <sz val="12"/>
        <color indexed="8"/>
        <rFont val="Times New Roman"/>
        <family val="1"/>
      </rPr>
      <t>Tabebuia aurea</t>
    </r>
    <r>
      <rPr>
        <sz val="12"/>
        <color theme="1"/>
        <rFont val="Times New Roman"/>
        <family val="1"/>
      </rPr>
      <t>); en tiestos con riego por goteo. El presupuesto está diseñado para una siembra de 150 árboles en tiestos de tres (3) galones con un ciclo de producción de un año. Se estima que el espacio requerido para cada árbol es de cuatro (4) pies cuadrados, para un total de 600 pies cuadrados, se debe tener en cuenta el espacio adicional para los caminos. Este presupuesto no está diseñado para la producción de plantas madre.</t>
    </r>
  </si>
  <si>
    <r>
      <t>1: El Departamento de Ingeniería Agrícola y Biosistemas de la Universidad de Puerto Rico - Recinto Universitario de Mayag</t>
    </r>
    <r>
      <rPr>
        <sz val="12"/>
        <color indexed="8"/>
        <rFont val="Times New Roman"/>
        <family val="1"/>
      </rPr>
      <t xml:space="preserve">üez, recomienda un sistema de riego por goteo utilizando: una bomba de 2.5 hp; un inyector de químicos Mazei K584; un regulador de presión; filtros de malla #140; 4,000 pies de línea de distribución de riego en Polyethylene de 3/4"; y líneas principales de PVC, y secundarias de Polyethylene. </t>
    </r>
  </si>
  <si>
    <t>RECINTO UNIVERSITARIO DE MAYAGUEZ</t>
  </si>
  <si>
    <t>Mi finca</t>
  </si>
  <si>
    <t>INGRESO NETO</t>
  </si>
  <si>
    <t>Presupuesto modelo: Arboles en tiesto suelo</t>
  </si>
  <si>
    <t>Puede editar los espacios de las celdas color gris</t>
  </si>
  <si>
    <t>Supuestos</t>
  </si>
  <si>
    <t>Directora de Proyecto Z-244</t>
  </si>
  <si>
    <t>Dra. Gladys M. González Martínez</t>
  </si>
  <si>
    <t>Colaborador de Proyecto Z-244</t>
  </si>
  <si>
    <t>Dr. Alwin J. Jiménez Maldonado</t>
  </si>
  <si>
    <t>Alexander Cano</t>
  </si>
  <si>
    <t>Departamento de Cultivos y Ciencias Agro-ambientales</t>
  </si>
  <si>
    <t>Especialista en Arquitectura Paisajista y Forestación Urbana</t>
  </si>
  <si>
    <t>Prof. Sally González</t>
  </si>
  <si>
    <t>Departamento de Ingeniería Agrícola y Biosistemas</t>
  </si>
  <si>
    <t>Prof. Eric A. Irizarry</t>
  </si>
  <si>
    <t>Dra. Alexandra Gregory Crespo</t>
  </si>
  <si>
    <t>Herold Kasandor Eustache</t>
  </si>
  <si>
    <t>Estudiante graduado</t>
  </si>
  <si>
    <t xml:space="preserve">AVISO: Los Presupuestos Modelos presentan la información de los ingresos y gastos bajo condiciones normales y características particulares de una finca.  La Universidad de Puerto Rico no asume responsabilidad por los resultados si los ingresos y gastos de una empresa en particular difieren de dicha publicación. El usuario de estos modelos releva a la Universidad de Puerto Rico de toda responsabilidad, reclamación, pérdida, daño o costo relacionado o surgido por el uso de estos modelos. </t>
  </si>
  <si>
    <t>This material is based upon work supported by USDA/OPPE under Award Number: AO212501x443G010</t>
  </si>
  <si>
    <t>Subsidio salarial</t>
  </si>
  <si>
    <t>Catedrática, Departamento de Economía Agrícola</t>
  </si>
  <si>
    <t>Estación Experimental Agrícola</t>
  </si>
  <si>
    <t>Catedrático, Departamento de Economía Agrícola</t>
  </si>
  <si>
    <t>Servicio de Extensión Agrícola</t>
  </si>
  <si>
    <t>Asistente de Investigación Graduado</t>
  </si>
  <si>
    <t>Departamento de Economía Agrícola</t>
  </si>
  <si>
    <t>Andrés Alonso</t>
  </si>
  <si>
    <t>Dra. María del C. Librán</t>
  </si>
  <si>
    <t>Catedrática</t>
  </si>
  <si>
    <t>Catedrático</t>
  </si>
  <si>
    <t>Yaira A. Avilés Ortiz</t>
  </si>
  <si>
    <t>Economista Agrícola</t>
  </si>
  <si>
    <t>Presupuesto electrónico creado por:</t>
  </si>
  <si>
    <t>GASTOS DE INVERSION</t>
  </si>
  <si>
    <t>Gastos e ingresos proyectados para la producción de 720 celdas de producción de Arboles en tiesto de Suelo*</t>
  </si>
  <si>
    <t>Marzo 2022</t>
  </si>
  <si>
    <t>Fecha de Revisión:</t>
  </si>
  <si>
    <t>Gastos misceláneos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</si>
</sst>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409]#,##0.00"/>
    <numFmt numFmtId="165" formatCode="#,##0.0"/>
  </numFmts>
  <fonts count="12" x14ac:knownFonts="1">
    <font>
      <sz val="11"/>
      <color theme="1"/>
      <name val="Calibri"/>
      <family val="2"/>
      <scheme val="minor"/>
    </font>
    <font>
      <sz val="11"/>
      <color theme="1"/>
      <name val="Calibri"/>
      <family val="2"/>
      <scheme val="minor"/>
    </font>
    <font>
      <sz val="10"/>
      <name val="Arial"/>
      <family val="2"/>
    </font>
    <font>
      <b/>
      <sz val="12"/>
      <name val="Times New Roman"/>
      <family val="1"/>
    </font>
    <font>
      <sz val="12"/>
      <name val="Times New Roman"/>
      <family val="1"/>
    </font>
    <font>
      <sz val="12"/>
      <color theme="1"/>
      <name val="Times New Roman"/>
      <family val="1"/>
    </font>
    <font>
      <b/>
      <sz val="12"/>
      <color theme="1"/>
      <name val="Times New Roman"/>
      <family val="1"/>
    </font>
    <font>
      <sz val="12"/>
      <color rgb="FF000000"/>
      <name val="Times New Roman"/>
      <family val="1"/>
    </font>
    <font>
      <vertAlign val="superscript"/>
      <sz val="12"/>
      <color indexed="8"/>
      <name val="Times New Roman"/>
      <family val="1"/>
    </font>
    <font>
      <b/>
      <sz val="12"/>
      <color rgb="FF000000"/>
      <name val="Times New Roman"/>
      <family val="1"/>
    </font>
    <font>
      <i/>
      <sz val="12"/>
      <color indexed="8"/>
      <name val="Times New Roman"/>
      <family val="1"/>
    </font>
    <font>
      <sz val="12"/>
      <color indexed="8"/>
      <name val="Times New Roman"/>
      <family val="1"/>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cellStyleXfs>
  <cellXfs count="113">
    <xf numFmtId="0" fontId="0" fillId="0" borderId="0" xfId="0"/>
    <xf numFmtId="0" fontId="3" fillId="0" borderId="0" xfId="3" applyFont="1" applyAlignment="1">
      <alignment horizontal="center"/>
    </xf>
    <xf numFmtId="0" fontId="5" fillId="0" borderId="0" xfId="0" applyFont="1" applyProtection="1">
      <protection locked="0"/>
    </xf>
    <xf numFmtId="164" fontId="6" fillId="0" borderId="1" xfId="0" applyNumberFormat="1" applyFont="1" applyBorder="1" applyAlignment="1" applyProtection="1">
      <alignment horizontal="right"/>
    </xf>
    <xf numFmtId="3" fontId="5" fillId="0" borderId="0" xfId="0" applyNumberFormat="1" applyFont="1" applyAlignment="1" applyProtection="1">
      <alignment horizontal="center"/>
      <protection locked="0"/>
    </xf>
    <xf numFmtId="4" fontId="5" fillId="0" borderId="0" xfId="0" applyNumberFormat="1" applyFont="1" applyProtection="1">
      <protection locked="0"/>
    </xf>
    <xf numFmtId="164" fontId="5" fillId="0" borderId="0" xfId="0" applyNumberFormat="1" applyFont="1" applyAlignment="1" applyProtection="1">
      <alignment horizontal="right"/>
      <protection locked="0"/>
    </xf>
    <xf numFmtId="3" fontId="5" fillId="2" borderId="1" xfId="1" applyNumberFormat="1" applyFont="1" applyFill="1" applyBorder="1" applyAlignment="1" applyProtection="1">
      <alignment horizontal="center"/>
      <protection locked="0"/>
    </xf>
    <xf numFmtId="4" fontId="5" fillId="2" borderId="1" xfId="0" applyNumberFormat="1" applyFont="1" applyFill="1" applyBorder="1" applyAlignment="1" applyProtection="1">
      <alignment horizontal="center"/>
      <protection locked="0"/>
    </xf>
    <xf numFmtId="164" fontId="5" fillId="0" borderId="1" xfId="0" applyNumberFormat="1" applyFont="1" applyBorder="1" applyAlignment="1" applyProtection="1">
      <alignment horizontal="right"/>
    </xf>
    <xf numFmtId="3" fontId="5" fillId="2" borderId="1" xfId="0" applyNumberFormat="1" applyFont="1" applyFill="1" applyBorder="1" applyAlignment="1" applyProtection="1">
      <alignment horizontal="center" vertical="center"/>
      <protection locked="0"/>
    </xf>
    <xf numFmtId="4" fontId="5" fillId="2" borderId="1" xfId="0" applyNumberFormat="1" applyFont="1" applyFill="1" applyBorder="1" applyAlignment="1" applyProtection="1">
      <alignment horizontal="center" vertical="center"/>
      <protection locked="0"/>
    </xf>
    <xf numFmtId="164" fontId="5" fillId="0" borderId="1" xfId="0" applyNumberFormat="1" applyFont="1" applyBorder="1" applyAlignment="1" applyProtection="1">
      <alignment horizontal="right" vertical="center"/>
    </xf>
    <xf numFmtId="3" fontId="5" fillId="2" borderId="1" xfId="0" applyNumberFormat="1" applyFont="1" applyFill="1" applyBorder="1" applyAlignment="1" applyProtection="1">
      <alignment horizontal="center"/>
      <protection locked="0"/>
    </xf>
    <xf numFmtId="165" fontId="5" fillId="2" borderId="1" xfId="0" applyNumberFormat="1" applyFont="1" applyFill="1" applyBorder="1" applyAlignment="1" applyProtection="1">
      <alignment horizontal="center" vertical="center"/>
      <protection locked="0"/>
    </xf>
    <xf numFmtId="0" fontId="5" fillId="2" borderId="1" xfId="0" applyFont="1" applyFill="1" applyBorder="1" applyAlignment="1" applyProtection="1">
      <alignment horizontal="center"/>
      <protection locked="0"/>
    </xf>
    <xf numFmtId="0" fontId="5" fillId="0" borderId="0" xfId="0" applyFont="1" applyAlignment="1" applyProtection="1">
      <alignment vertical="top"/>
      <protection locked="0"/>
    </xf>
    <xf numFmtId="0" fontId="5" fillId="0" borderId="0" xfId="0" applyFont="1" applyAlignment="1" applyProtection="1">
      <alignment horizontal="left" vertical="top"/>
      <protection locked="0"/>
    </xf>
    <xf numFmtId="0" fontId="3" fillId="0" borderId="0" xfId="3" applyFont="1" applyAlignment="1"/>
    <xf numFmtId="164" fontId="6" fillId="0" borderId="0" xfId="0" applyNumberFormat="1" applyFont="1" applyBorder="1" applyAlignment="1" applyProtection="1">
      <alignment horizontal="right"/>
    </xf>
    <xf numFmtId="0" fontId="4" fillId="0" borderId="0" xfId="0" applyFont="1"/>
    <xf numFmtId="164" fontId="5" fillId="0" borderId="1" xfId="0" applyNumberFormat="1" applyFont="1" applyBorder="1" applyAlignment="1" applyProtection="1">
      <alignment horizontal="center"/>
    </xf>
    <xf numFmtId="164" fontId="5" fillId="2" borderId="1" xfId="0" applyNumberFormat="1" applyFont="1" applyFill="1" applyBorder="1" applyAlignment="1" applyProtection="1">
      <alignment horizontal="right"/>
      <protection locked="0"/>
    </xf>
    <xf numFmtId="3" fontId="5" fillId="0" borderId="1" xfId="0" applyNumberFormat="1" applyFont="1" applyFill="1" applyBorder="1" applyAlignment="1" applyProtection="1">
      <alignment horizontal="center"/>
    </xf>
    <xf numFmtId="2" fontId="5" fillId="0" borderId="0" xfId="0" applyNumberFormat="1" applyFont="1" applyBorder="1" applyAlignment="1" applyProtection="1">
      <alignment horizontal="right"/>
    </xf>
    <xf numFmtId="164" fontId="6" fillId="0" borderId="1" xfId="0" applyNumberFormat="1" applyFont="1" applyBorder="1" applyAlignment="1" applyProtection="1">
      <alignment horizontal="center"/>
    </xf>
    <xf numFmtId="10" fontId="5" fillId="2" borderId="1" xfId="2" applyNumberFormat="1" applyFont="1" applyFill="1" applyBorder="1" applyAlignment="1" applyProtection="1">
      <alignment horizontal="center" vertical="center"/>
      <protection locked="0"/>
    </xf>
    <xf numFmtId="164" fontId="5" fillId="0" borderId="1" xfId="0" applyNumberFormat="1" applyFont="1" applyBorder="1" applyAlignment="1" applyProtection="1">
      <alignment horizontal="center" vertical="center"/>
    </xf>
    <xf numFmtId="164" fontId="5" fillId="2" borderId="1" xfId="0" applyNumberFormat="1" applyFont="1" applyFill="1" applyBorder="1" applyAlignment="1" applyProtection="1">
      <alignment horizontal="center" vertical="center"/>
      <protection locked="0"/>
    </xf>
    <xf numFmtId="164" fontId="6" fillId="0" borderId="1" xfId="0" applyNumberFormat="1" applyFont="1" applyBorder="1" applyAlignment="1" applyProtection="1">
      <alignment horizontal="center" vertical="center"/>
    </xf>
    <xf numFmtId="0" fontId="5" fillId="0" borderId="0" xfId="0" applyFont="1" applyAlignment="1" applyProtection="1">
      <alignment horizontal="left" vertical="top"/>
      <protection locked="0"/>
    </xf>
    <xf numFmtId="0" fontId="4" fillId="0" borderId="0" xfId="0" applyFont="1"/>
    <xf numFmtId="0" fontId="4" fillId="0" borderId="0" xfId="0" applyFont="1" applyAlignment="1"/>
    <xf numFmtId="0" fontId="3" fillId="0" borderId="0" xfId="3" applyFont="1" applyAlignment="1" applyProtection="1">
      <alignment horizontal="center"/>
    </xf>
    <xf numFmtId="0" fontId="6" fillId="0" borderId="0" xfId="0" applyFont="1" applyBorder="1" applyAlignment="1" applyProtection="1">
      <alignment horizontal="center"/>
    </xf>
    <xf numFmtId="0" fontId="5" fillId="0" borderId="0" xfId="0" applyFont="1" applyProtection="1"/>
    <xf numFmtId="0" fontId="6" fillId="0" borderId="1" xfId="0" applyFont="1" applyBorder="1" applyAlignment="1" applyProtection="1">
      <alignment horizontal="center"/>
    </xf>
    <xf numFmtId="3" fontId="6" fillId="0" borderId="1" xfId="0" applyNumberFormat="1" applyFont="1" applyBorder="1" applyAlignment="1" applyProtection="1">
      <alignment horizontal="center"/>
    </xf>
    <xf numFmtId="4" fontId="6" fillId="0" borderId="1" xfId="0" applyNumberFormat="1" applyFont="1" applyBorder="1" applyAlignment="1" applyProtection="1">
      <alignment horizontal="center"/>
    </xf>
    <xf numFmtId="0" fontId="6" fillId="0" borderId="1" xfId="0" applyFont="1" applyBorder="1" applyAlignment="1" applyProtection="1">
      <alignment horizontal="center" vertical="center"/>
    </xf>
    <xf numFmtId="0" fontId="7" fillId="0" borderId="1" xfId="0" applyFont="1" applyBorder="1" applyProtection="1"/>
    <xf numFmtId="3" fontId="5" fillId="0" borderId="1" xfId="0" applyNumberFormat="1" applyFont="1" applyBorder="1" applyAlignment="1" applyProtection="1">
      <alignment horizontal="center"/>
    </xf>
    <xf numFmtId="0" fontId="5" fillId="0" borderId="1" xfId="0" applyFont="1" applyBorder="1" applyProtection="1"/>
    <xf numFmtId="4" fontId="5" fillId="0" borderId="1" xfId="0" applyNumberFormat="1" applyFont="1" applyBorder="1" applyProtection="1"/>
    <xf numFmtId="0" fontId="7" fillId="0" borderId="1" xfId="0" applyFont="1" applyBorder="1" applyAlignment="1" applyProtection="1">
      <alignment vertical="center" wrapText="1"/>
    </xf>
    <xf numFmtId="3" fontId="5" fillId="0" borderId="1" xfId="0" applyNumberFormat="1" applyFont="1" applyBorder="1" applyAlignment="1" applyProtection="1">
      <alignment horizontal="center" vertical="center"/>
    </xf>
    <xf numFmtId="0" fontId="5" fillId="0" borderId="1" xfId="0" applyFont="1" applyBorder="1" applyAlignment="1" applyProtection="1">
      <alignment vertical="center"/>
    </xf>
    <xf numFmtId="4" fontId="5" fillId="0" borderId="1" xfId="0" applyNumberFormat="1" applyFont="1" applyBorder="1" applyAlignment="1" applyProtection="1">
      <alignment vertical="center"/>
    </xf>
    <xf numFmtId="0" fontId="5" fillId="0" borderId="0" xfId="0" applyFont="1" applyAlignment="1" applyProtection="1">
      <alignment horizontal="right"/>
    </xf>
    <xf numFmtId="3" fontId="5" fillId="0" borderId="0" xfId="0" applyNumberFormat="1" applyFont="1" applyAlignment="1" applyProtection="1">
      <alignment horizontal="center"/>
    </xf>
    <xf numFmtId="0" fontId="5" fillId="0" borderId="0" xfId="0" applyFont="1" applyBorder="1" applyProtection="1"/>
    <xf numFmtId="4" fontId="5" fillId="0" borderId="0" xfId="0" applyNumberFormat="1" applyFont="1" applyProtection="1"/>
    <xf numFmtId="164" fontId="5" fillId="0" borderId="0" xfId="0" applyNumberFormat="1" applyFont="1" applyAlignment="1" applyProtection="1">
      <alignment horizontal="right"/>
    </xf>
    <xf numFmtId="0" fontId="5" fillId="0" borderId="1" xfId="0" applyFont="1" applyBorder="1" applyAlignment="1" applyProtection="1">
      <alignment horizontal="center"/>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center" wrapText="1"/>
    </xf>
    <xf numFmtId="0" fontId="5" fillId="0" borderId="1" xfId="0" applyFont="1" applyFill="1" applyBorder="1" applyAlignment="1" applyProtection="1">
      <alignment horizontal="center"/>
    </xf>
    <xf numFmtId="4" fontId="5" fillId="0" borderId="1" xfId="0" applyNumberFormat="1" applyFont="1" applyFill="1" applyBorder="1" applyAlignment="1" applyProtection="1">
      <alignment horizontal="center"/>
    </xf>
    <xf numFmtId="3" fontId="6" fillId="0" borderId="1" xfId="0" applyNumberFormat="1" applyFont="1" applyBorder="1" applyAlignment="1" applyProtection="1">
      <alignment horizontal="center" vertical="center" wrapText="1"/>
    </xf>
    <xf numFmtId="4" fontId="6" fillId="0" borderId="1" xfId="0" applyNumberFormat="1" applyFont="1" applyBorder="1" applyAlignment="1" applyProtection="1">
      <alignment horizontal="center" vertical="center"/>
    </xf>
    <xf numFmtId="0" fontId="5" fillId="0" borderId="1" xfId="0" applyFont="1" applyBorder="1" applyAlignment="1" applyProtection="1">
      <alignment horizontal="left" vertical="center"/>
    </xf>
    <xf numFmtId="0" fontId="5" fillId="0" borderId="1" xfId="0" applyFont="1" applyBorder="1" applyAlignment="1" applyProtection="1">
      <alignment horizontal="center" vertical="center"/>
    </xf>
    <xf numFmtId="0" fontId="5" fillId="0" borderId="1" xfId="0" applyFont="1" applyBorder="1" applyAlignment="1" applyProtection="1">
      <alignment horizontal="left" vertical="center" wrapText="1"/>
    </xf>
    <xf numFmtId="4" fontId="5" fillId="0" borderId="1" xfId="0" applyNumberFormat="1" applyFont="1" applyFill="1" applyBorder="1" applyAlignment="1" applyProtection="1">
      <alignment horizontal="center" vertical="center"/>
    </xf>
    <xf numFmtId="0" fontId="5" fillId="0" borderId="1" xfId="0" applyFont="1" applyBorder="1" applyAlignment="1" applyProtection="1">
      <alignment wrapText="1"/>
    </xf>
    <xf numFmtId="9" fontId="5" fillId="0" borderId="1" xfId="2"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9" fontId="5" fillId="0" borderId="1" xfId="2" applyFont="1" applyFill="1" applyBorder="1" applyAlignment="1" applyProtection="1">
      <alignment horizontal="center"/>
    </xf>
    <xf numFmtId="0" fontId="6" fillId="0" borderId="0" xfId="0" applyFont="1" applyBorder="1" applyAlignment="1" applyProtection="1">
      <alignment horizontal="left"/>
    </xf>
    <xf numFmtId="0" fontId="6" fillId="0" borderId="1" xfId="0" applyFont="1" applyBorder="1" applyProtection="1"/>
    <xf numFmtId="4" fontId="5" fillId="0" borderId="1" xfId="0" applyNumberFormat="1" applyFont="1" applyBorder="1" applyAlignment="1" applyProtection="1">
      <alignment horizontal="center" vertical="center"/>
    </xf>
    <xf numFmtId="164" fontId="6" fillId="0" borderId="1" xfId="0" applyNumberFormat="1" applyFont="1" applyBorder="1" applyAlignment="1" applyProtection="1"/>
    <xf numFmtId="164" fontId="5" fillId="0" borderId="1" xfId="0" applyNumberFormat="1" applyFont="1" applyBorder="1" applyProtection="1"/>
    <xf numFmtId="0" fontId="5" fillId="0" borderId="0" xfId="0" applyFont="1" applyBorder="1" applyAlignment="1" applyProtection="1">
      <alignment horizontal="left"/>
    </xf>
    <xf numFmtId="164" fontId="5" fillId="0" borderId="1" xfId="0" applyNumberFormat="1" applyFont="1" applyBorder="1" applyAlignment="1" applyProtection="1">
      <alignment vertical="center"/>
    </xf>
    <xf numFmtId="0" fontId="5" fillId="0" borderId="0" xfId="0" applyFont="1" applyAlignment="1" applyProtection="1">
      <alignment horizontal="left" vertical="top" wrapText="1"/>
    </xf>
    <xf numFmtId="0" fontId="6" fillId="0" borderId="0" xfId="0" applyFont="1" applyAlignment="1" applyProtection="1">
      <alignment vertical="top"/>
    </xf>
    <xf numFmtId="0" fontId="5" fillId="0" borderId="0" xfId="0" applyFont="1" applyAlignment="1" applyProtection="1">
      <alignment horizontal="left" vertical="top"/>
    </xf>
    <xf numFmtId="0" fontId="5" fillId="0" borderId="0" xfId="0" applyFont="1" applyAlignment="1" applyProtection="1">
      <alignment vertical="top"/>
    </xf>
    <xf numFmtId="0" fontId="3" fillId="0" borderId="0" xfId="0" applyFont="1" applyAlignment="1" applyProtection="1"/>
    <xf numFmtId="0" fontId="4" fillId="0" borderId="0" xfId="0" applyFont="1" applyAlignment="1" applyProtection="1"/>
    <xf numFmtId="0" fontId="4" fillId="0" borderId="0" xfId="0" applyFont="1" applyProtection="1"/>
    <xf numFmtId="0" fontId="6" fillId="0" borderId="0" xfId="0" applyFont="1" applyAlignment="1" applyProtection="1">
      <alignment horizontal="left" vertical="top"/>
    </xf>
    <xf numFmtId="0" fontId="5" fillId="0" borderId="0" xfId="0" applyFont="1" applyAlignment="1" applyProtection="1">
      <alignment horizontal="center" wrapText="1"/>
    </xf>
    <xf numFmtId="44" fontId="5" fillId="2" borderId="1" xfId="6" applyFont="1" applyFill="1" applyBorder="1" applyAlignment="1" applyProtection="1">
      <protection locked="0"/>
    </xf>
    <xf numFmtId="0" fontId="3" fillId="0" borderId="0" xfId="3" applyFont="1" applyFill="1" applyAlignment="1" applyProtection="1">
      <alignment horizontal="center"/>
    </xf>
    <xf numFmtId="0" fontId="6" fillId="0" borderId="1" xfId="0" applyFont="1" applyBorder="1" applyAlignment="1" applyProtection="1">
      <alignment horizontal="left"/>
    </xf>
    <xf numFmtId="0" fontId="6" fillId="0" borderId="1" xfId="0" applyFont="1" applyBorder="1" applyAlignment="1" applyProtection="1">
      <alignment horizontal="center"/>
    </xf>
    <xf numFmtId="0" fontId="3" fillId="2" borderId="0" xfId="3" applyFont="1" applyFill="1" applyAlignment="1" applyProtection="1">
      <alignment horizontal="center"/>
    </xf>
    <xf numFmtId="0" fontId="6" fillId="0" borderId="5" xfId="0" applyFont="1" applyBorder="1" applyAlignment="1" applyProtection="1">
      <alignment horizontal="center"/>
    </xf>
    <xf numFmtId="0" fontId="6" fillId="0" borderId="0" xfId="0" applyFont="1" applyBorder="1" applyAlignment="1" applyProtection="1">
      <alignment horizontal="center"/>
    </xf>
    <xf numFmtId="0" fontId="9" fillId="0" borderId="1" xfId="0" applyFont="1" applyBorder="1" applyAlignment="1" applyProtection="1">
      <alignment horizontal="center"/>
    </xf>
    <xf numFmtId="0" fontId="5" fillId="0" borderId="0" xfId="0" applyFont="1" applyBorder="1" applyAlignment="1" applyProtection="1">
      <alignment horizontal="center"/>
    </xf>
    <xf numFmtId="0" fontId="3" fillId="0" borderId="0" xfId="3" applyFont="1" applyAlignment="1" applyProtection="1">
      <alignment horizontal="center"/>
    </xf>
    <xf numFmtId="0" fontId="5" fillId="0" borderId="1" xfId="0" applyFont="1" applyBorder="1" applyAlignment="1" applyProtection="1">
      <alignment horizontal="left"/>
    </xf>
    <xf numFmtId="0" fontId="6" fillId="0" borderId="4" xfId="0" applyFont="1" applyBorder="1" applyAlignment="1" applyProtection="1">
      <alignment horizontal="left"/>
    </xf>
    <xf numFmtId="0" fontId="6" fillId="0" borderId="3" xfId="0" applyFont="1" applyBorder="1" applyAlignment="1" applyProtection="1">
      <alignment horizontal="left"/>
    </xf>
    <xf numFmtId="0" fontId="6" fillId="0" borderId="2" xfId="0" applyFont="1" applyBorder="1" applyAlignment="1" applyProtection="1">
      <alignment horizontal="left"/>
    </xf>
    <xf numFmtId="0" fontId="5" fillId="0" borderId="4" xfId="0" applyFont="1" applyBorder="1" applyAlignment="1" applyProtection="1">
      <alignment horizontal="left"/>
    </xf>
    <xf numFmtId="0" fontId="5" fillId="0" borderId="3" xfId="0" applyFont="1" applyBorder="1" applyAlignment="1" applyProtection="1">
      <alignment horizontal="left"/>
    </xf>
    <xf numFmtId="0" fontId="5" fillId="0" borderId="2" xfId="0" applyFont="1" applyBorder="1" applyAlignment="1" applyProtection="1">
      <alignment horizontal="left"/>
    </xf>
    <xf numFmtId="0" fontId="6" fillId="0" borderId="0" xfId="0" applyFont="1" applyAlignment="1" applyProtection="1">
      <alignment horizontal="center" vertical="top" wrapText="1"/>
    </xf>
    <xf numFmtId="0" fontId="6" fillId="0" borderId="0" xfId="0" applyFont="1" applyAlignment="1" applyProtection="1">
      <alignment horizontal="center" vertical="center" wrapText="1"/>
    </xf>
    <xf numFmtId="0" fontId="5" fillId="0" borderId="0" xfId="0" applyFont="1" applyAlignment="1" applyProtection="1">
      <alignment horizontal="left" vertical="center" wrapText="1"/>
    </xf>
    <xf numFmtId="0" fontId="5" fillId="0" borderId="0" xfId="0" applyFont="1" applyAlignment="1" applyProtection="1">
      <alignment horizontal="left" wrapText="1"/>
    </xf>
    <xf numFmtId="0" fontId="6" fillId="0" borderId="0" xfId="0" applyFont="1" applyAlignment="1" applyProtection="1">
      <alignment horizontal="center" wrapText="1"/>
    </xf>
    <xf numFmtId="0" fontId="9" fillId="0" borderId="0" xfId="0" applyFont="1" applyAlignment="1" applyProtection="1">
      <alignment horizontal="center" vertical="center"/>
    </xf>
    <xf numFmtId="0" fontId="5" fillId="0" borderId="0" xfId="0" applyFont="1" applyAlignment="1" applyProtection="1">
      <alignment horizontal="center" vertical="top" wrapText="1"/>
    </xf>
    <xf numFmtId="0" fontId="5" fillId="0" borderId="0" xfId="0" applyFont="1" applyAlignment="1" applyProtection="1">
      <alignment horizontal="left" vertical="top" wrapText="1"/>
    </xf>
    <xf numFmtId="20" fontId="5" fillId="0" borderId="0" xfId="0" applyNumberFormat="1" applyFont="1" applyAlignment="1" applyProtection="1">
      <alignment horizontal="left" vertical="top" wrapText="1"/>
    </xf>
    <xf numFmtId="0" fontId="5" fillId="0" borderId="0" xfId="0" applyFont="1" applyAlignment="1" applyProtection="1">
      <alignment horizontal="left"/>
    </xf>
    <xf numFmtId="0" fontId="6" fillId="0" borderId="0" xfId="0" applyFont="1" applyAlignment="1" applyProtection="1">
      <alignment horizontal="center" vertical="top"/>
    </xf>
    <xf numFmtId="44" fontId="5" fillId="2" borderId="1" xfId="6" applyFont="1" applyFill="1" applyBorder="1" applyAlignment="1" applyProtection="1">
      <alignment horizontal="center" vertical="center"/>
      <protection locked="0"/>
    </xf>
  </cellXfs>
  <cellStyles count="7">
    <cellStyle name="Comma" xfId="1" builtinId="3"/>
    <cellStyle name="Comma 2" xfId="4" xr:uid="{00000000-0005-0000-0000-000001000000}"/>
    <cellStyle name="Currency" xfId="6" builtinId="4"/>
    <cellStyle name="Currency 2" xfId="5" xr:uid="{00000000-0005-0000-0000-000002000000}"/>
    <cellStyle name="Normal" xfId="0" builtinId="0"/>
    <cellStyle name="Normal 2" xfId="3" xr:uid="{00000000-0005-0000-0000-000004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257343</xdr:colOff>
      <xdr:row>174</xdr:row>
      <xdr:rowOff>86894</xdr:rowOff>
    </xdr:from>
    <xdr:to>
      <xdr:col>2</xdr:col>
      <xdr:colOff>1144839</xdr:colOff>
      <xdr:row>178</xdr:row>
      <xdr:rowOff>45452</xdr:rowOff>
    </xdr:to>
    <xdr:pic>
      <xdr:nvPicPr>
        <xdr:cNvPr id="2" name="Picture 2" descr="Colegio de Ciencias Agrícolas">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51869" y="34310052"/>
          <a:ext cx="887496" cy="733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260683</xdr:colOff>
      <xdr:row>174</xdr:row>
      <xdr:rowOff>125998</xdr:rowOff>
    </xdr:from>
    <xdr:to>
      <xdr:col>5</xdr:col>
      <xdr:colOff>300119</xdr:colOff>
      <xdr:row>178</xdr:row>
      <xdr:rowOff>46456</xdr:rowOff>
    </xdr:to>
    <xdr:pic>
      <xdr:nvPicPr>
        <xdr:cNvPr id="3" name="Picture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97315" y="34389261"/>
          <a:ext cx="768015" cy="6958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541421</xdr:colOff>
      <xdr:row>175</xdr:row>
      <xdr:rowOff>4512</xdr:rowOff>
    </xdr:from>
    <xdr:to>
      <xdr:col>0</xdr:col>
      <xdr:colOff>1370096</xdr:colOff>
      <xdr:row>178</xdr:row>
      <xdr:rowOff>4512</xdr:rowOff>
    </xdr:to>
    <xdr:pic>
      <xdr:nvPicPr>
        <xdr:cNvPr id="4" name="Picture 4">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1421" y="34267775"/>
          <a:ext cx="828675" cy="5815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314158</xdr:colOff>
      <xdr:row>0</xdr:row>
      <xdr:rowOff>0</xdr:rowOff>
    </xdr:from>
    <xdr:to>
      <xdr:col>0</xdr:col>
      <xdr:colOff>1088857</xdr:colOff>
      <xdr:row>4</xdr:row>
      <xdr:rowOff>8531</xdr:rowOff>
    </xdr:to>
    <xdr:pic>
      <xdr:nvPicPr>
        <xdr:cNvPr id="5" name="Picture 4" descr="Image result for UPRM">
          <a:extLst>
            <a:ext uri="{FF2B5EF4-FFF2-40B4-BE49-F238E27FC236}">
              <a16:creationId xmlns:a16="http://schemas.microsoft.com/office/drawing/2014/main" id="{74A5F6A9-86FD-43E8-961C-B559764C9A6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14158" y="0"/>
          <a:ext cx="774699" cy="783899"/>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81"/>
  <sheetViews>
    <sheetView tabSelected="1" topLeftCell="A90" zoomScale="101" zoomScaleNormal="95" workbookViewId="0">
      <selection activeCell="E51" sqref="E51"/>
    </sheetView>
  </sheetViews>
  <sheetFormatPr defaultColWidth="9.1796875" defaultRowHeight="15.5" x14ac:dyDescent="0.35"/>
  <cols>
    <col min="1" max="1" width="31.36328125" style="2" customWidth="1"/>
    <col min="2" max="2" width="11.453125" style="4" customWidth="1"/>
    <col min="3" max="3" width="32.54296875" style="2" customWidth="1"/>
    <col min="4" max="4" width="15.26953125" style="5" customWidth="1"/>
    <col min="5" max="5" width="10.453125" style="6" customWidth="1"/>
    <col min="6" max="6" width="10.08984375" style="2" customWidth="1"/>
    <col min="7" max="16384" width="9.1796875" style="2"/>
  </cols>
  <sheetData>
    <row r="1" spans="1:10" x14ac:dyDescent="0.35">
      <c r="A1" s="93" t="s">
        <v>60</v>
      </c>
      <c r="B1" s="93"/>
      <c r="C1" s="93"/>
      <c r="D1" s="93"/>
      <c r="E1" s="93"/>
      <c r="F1" s="93"/>
      <c r="G1" s="18"/>
      <c r="H1" s="18"/>
      <c r="I1" s="18"/>
      <c r="J1" s="18"/>
    </row>
    <row r="2" spans="1:10" x14ac:dyDescent="0.35">
      <c r="A2" s="93" t="s">
        <v>77</v>
      </c>
      <c r="B2" s="93"/>
      <c r="C2" s="93"/>
      <c r="D2" s="93"/>
      <c r="E2" s="93"/>
      <c r="F2" s="93"/>
      <c r="G2" s="18"/>
      <c r="H2" s="18"/>
      <c r="I2" s="18"/>
      <c r="J2" s="18"/>
    </row>
    <row r="3" spans="1:10" x14ac:dyDescent="0.35">
      <c r="A3" s="93" t="s">
        <v>61</v>
      </c>
      <c r="B3" s="93"/>
      <c r="C3" s="93"/>
      <c r="D3" s="93"/>
      <c r="E3" s="93"/>
      <c r="F3" s="93"/>
      <c r="G3" s="18"/>
      <c r="H3" s="18"/>
      <c r="I3" s="18"/>
      <c r="J3" s="18"/>
    </row>
    <row r="4" spans="1:10" x14ac:dyDescent="0.35">
      <c r="A4" s="33"/>
      <c r="B4" s="33"/>
      <c r="C4" s="33"/>
      <c r="D4" s="33"/>
      <c r="E4" s="33"/>
      <c r="F4" s="33"/>
      <c r="G4" s="1"/>
      <c r="H4" s="1"/>
      <c r="I4" s="1"/>
      <c r="J4" s="1"/>
    </row>
    <row r="5" spans="1:10" x14ac:dyDescent="0.35">
      <c r="A5" s="93" t="s">
        <v>80</v>
      </c>
      <c r="B5" s="93"/>
      <c r="C5" s="93"/>
      <c r="D5" s="93"/>
      <c r="E5" s="93"/>
      <c r="F5" s="93"/>
      <c r="G5" s="1"/>
      <c r="H5" s="1"/>
      <c r="I5" s="1"/>
      <c r="J5" s="1"/>
    </row>
    <row r="6" spans="1:10" x14ac:dyDescent="0.35">
      <c r="A6" s="33"/>
      <c r="B6" s="33"/>
      <c r="C6" s="33"/>
      <c r="D6" s="33"/>
      <c r="E6" s="33"/>
      <c r="F6" s="33"/>
      <c r="G6" s="1"/>
      <c r="H6" s="1"/>
      <c r="I6" s="1"/>
      <c r="J6" s="1"/>
    </row>
    <row r="7" spans="1:10" x14ac:dyDescent="0.35">
      <c r="A7" s="93" t="s">
        <v>113</v>
      </c>
      <c r="B7" s="93"/>
      <c r="C7" s="93"/>
      <c r="D7" s="93"/>
      <c r="E7" s="93"/>
      <c r="F7" s="93"/>
      <c r="G7" s="18"/>
      <c r="H7" s="18"/>
      <c r="I7" s="18"/>
      <c r="J7" s="18"/>
    </row>
    <row r="8" spans="1:10" x14ac:dyDescent="0.35">
      <c r="A8" s="33"/>
      <c r="B8" s="33"/>
      <c r="C8" s="33"/>
      <c r="D8" s="33"/>
      <c r="E8" s="33"/>
      <c r="F8" s="33"/>
      <c r="G8" s="1"/>
      <c r="H8" s="1"/>
      <c r="I8" s="1"/>
      <c r="J8" s="1"/>
    </row>
    <row r="9" spans="1:10" x14ac:dyDescent="0.35">
      <c r="A9" s="88" t="s">
        <v>81</v>
      </c>
      <c r="B9" s="88"/>
      <c r="C9" s="88"/>
      <c r="D9" s="88"/>
      <c r="E9" s="88"/>
      <c r="F9" s="88"/>
      <c r="G9" s="1"/>
      <c r="H9" s="1"/>
      <c r="I9" s="1"/>
      <c r="J9" s="1"/>
    </row>
    <row r="10" spans="1:10" x14ac:dyDescent="0.35">
      <c r="A10" s="85"/>
      <c r="B10" s="85"/>
      <c r="C10" s="85"/>
      <c r="D10" s="85"/>
      <c r="E10" s="85"/>
      <c r="F10" s="85"/>
      <c r="G10" s="1"/>
      <c r="H10" s="1"/>
      <c r="I10" s="1"/>
      <c r="J10" s="1"/>
    </row>
    <row r="11" spans="1:10" x14ac:dyDescent="0.35">
      <c r="A11" s="87" t="s">
        <v>112</v>
      </c>
      <c r="B11" s="87"/>
      <c r="C11" s="87"/>
      <c r="D11" s="87"/>
      <c r="E11" s="87"/>
      <c r="F11" s="87"/>
    </row>
    <row r="12" spans="1:10" x14ac:dyDescent="0.35">
      <c r="A12" s="36" t="s">
        <v>25</v>
      </c>
      <c r="B12" s="37" t="s">
        <v>24</v>
      </c>
      <c r="C12" s="36" t="s">
        <v>23</v>
      </c>
      <c r="D12" s="38" t="s">
        <v>22</v>
      </c>
      <c r="E12" s="25" t="s">
        <v>21</v>
      </c>
      <c r="F12" s="39" t="s">
        <v>78</v>
      </c>
    </row>
    <row r="13" spans="1:10" ht="18.5" x14ac:dyDescent="0.35">
      <c r="A13" s="40" t="s">
        <v>63</v>
      </c>
      <c r="B13" s="41">
        <v>1</v>
      </c>
      <c r="C13" s="42"/>
      <c r="D13" s="43"/>
      <c r="E13" s="28">
        <v>2368</v>
      </c>
      <c r="F13" s="27">
        <f>2368-E13</f>
        <v>0</v>
      </c>
    </row>
    <row r="14" spans="1:10" ht="31" x14ac:dyDescent="0.35">
      <c r="A14" s="44" t="s">
        <v>59</v>
      </c>
      <c r="B14" s="45">
        <v>1</v>
      </c>
      <c r="C14" s="46"/>
      <c r="D14" s="47"/>
      <c r="E14" s="28">
        <v>85</v>
      </c>
      <c r="F14" s="27">
        <f>85-E14</f>
        <v>0</v>
      </c>
    </row>
    <row r="15" spans="1:10" x14ac:dyDescent="0.35">
      <c r="A15" s="91" t="s">
        <v>58</v>
      </c>
      <c r="B15" s="91"/>
      <c r="C15" s="91"/>
      <c r="D15" s="91"/>
      <c r="E15" s="29">
        <f>SUM($E$13:$E$14)</f>
        <v>2453</v>
      </c>
      <c r="F15" s="27">
        <f>2453-E15</f>
        <v>0</v>
      </c>
    </row>
    <row r="16" spans="1:10" x14ac:dyDescent="0.35">
      <c r="A16" s="48"/>
      <c r="B16" s="49"/>
      <c r="C16" s="50"/>
      <c r="D16" s="51"/>
      <c r="E16" s="52"/>
      <c r="F16" s="35"/>
    </row>
    <row r="17" spans="1:6" x14ac:dyDescent="0.35">
      <c r="A17" s="89" t="s">
        <v>57</v>
      </c>
      <c r="B17" s="90"/>
      <c r="C17" s="90"/>
      <c r="D17" s="90"/>
      <c r="E17" s="90"/>
      <c r="F17" s="90"/>
    </row>
    <row r="18" spans="1:6" x14ac:dyDescent="0.35">
      <c r="A18" s="35"/>
      <c r="B18" s="49"/>
      <c r="C18" s="35"/>
      <c r="D18" s="51"/>
      <c r="E18" s="52"/>
      <c r="F18" s="35"/>
    </row>
    <row r="19" spans="1:6" x14ac:dyDescent="0.35">
      <c r="A19" s="87" t="s">
        <v>56</v>
      </c>
      <c r="B19" s="87"/>
      <c r="C19" s="87"/>
      <c r="D19" s="87"/>
      <c r="E19" s="87"/>
      <c r="F19" s="87"/>
    </row>
    <row r="20" spans="1:6" x14ac:dyDescent="0.35">
      <c r="A20" s="36" t="s">
        <v>25</v>
      </c>
      <c r="B20" s="37" t="s">
        <v>24</v>
      </c>
      <c r="C20" s="36" t="s">
        <v>23</v>
      </c>
      <c r="D20" s="38" t="s">
        <v>22</v>
      </c>
      <c r="E20" s="25" t="s">
        <v>21</v>
      </c>
      <c r="F20" s="39" t="s">
        <v>78</v>
      </c>
    </row>
    <row r="21" spans="1:6" ht="18.5" x14ac:dyDescent="0.35">
      <c r="A21" s="40" t="s">
        <v>64</v>
      </c>
      <c r="B21" s="7">
        <v>150</v>
      </c>
      <c r="C21" s="53" t="s">
        <v>55</v>
      </c>
      <c r="D21" s="112">
        <v>0.4</v>
      </c>
      <c r="E21" s="27">
        <f>$B$21*$D$21</f>
        <v>60</v>
      </c>
      <c r="F21" s="27">
        <f>60-E21</f>
        <v>0</v>
      </c>
    </row>
    <row r="22" spans="1:6" ht="31" x14ac:dyDescent="0.35">
      <c r="A22" s="46" t="s">
        <v>54</v>
      </c>
      <c r="B22" s="10">
        <v>1</v>
      </c>
      <c r="C22" s="54" t="s">
        <v>53</v>
      </c>
      <c r="D22" s="112">
        <v>19.97</v>
      </c>
      <c r="E22" s="27">
        <f>$B$22*$D$22</f>
        <v>19.97</v>
      </c>
      <c r="F22" s="27">
        <f>19.97-E22</f>
        <v>0</v>
      </c>
    </row>
    <row r="23" spans="1:6" x14ac:dyDescent="0.35">
      <c r="A23" s="42" t="s">
        <v>52</v>
      </c>
      <c r="B23" s="13">
        <v>150</v>
      </c>
      <c r="C23" s="53" t="s">
        <v>51</v>
      </c>
      <c r="D23" s="112">
        <v>0.45</v>
      </c>
      <c r="E23" s="27">
        <f>$B$23*$D$23</f>
        <v>67.5</v>
      </c>
      <c r="F23" s="27">
        <f>67.5-E23</f>
        <v>0</v>
      </c>
    </row>
    <row r="24" spans="1:6" ht="18.5" x14ac:dyDescent="0.35">
      <c r="A24" s="40" t="s">
        <v>65</v>
      </c>
      <c r="B24" s="13">
        <v>9</v>
      </c>
      <c r="C24" s="55" t="s">
        <v>50</v>
      </c>
      <c r="D24" s="112">
        <v>30.5</v>
      </c>
      <c r="E24" s="27">
        <f>$B$24*$D$24</f>
        <v>274.5</v>
      </c>
      <c r="F24" s="27">
        <f>274.5-E24</f>
        <v>0</v>
      </c>
    </row>
    <row r="25" spans="1:6" ht="18.5" x14ac:dyDescent="0.35">
      <c r="A25" s="40" t="s">
        <v>66</v>
      </c>
      <c r="B25" s="8">
        <v>0.8</v>
      </c>
      <c r="C25" s="53" t="s">
        <v>49</v>
      </c>
      <c r="D25" s="112">
        <v>70</v>
      </c>
      <c r="E25" s="27">
        <f>$B$25*$D$25</f>
        <v>56</v>
      </c>
      <c r="F25" s="27">
        <f>56-E25</f>
        <v>0</v>
      </c>
    </row>
    <row r="26" spans="1:6" ht="18.5" x14ac:dyDescent="0.35">
      <c r="A26" s="40" t="s">
        <v>67</v>
      </c>
      <c r="B26" s="23" t="s">
        <v>29</v>
      </c>
      <c r="C26" s="56" t="s">
        <v>29</v>
      </c>
      <c r="D26" s="57" t="s">
        <v>29</v>
      </c>
      <c r="E26" s="28">
        <v>45</v>
      </c>
      <c r="F26" s="27">
        <f>45-E26</f>
        <v>0</v>
      </c>
    </row>
    <row r="27" spans="1:6" ht="18.5" x14ac:dyDescent="0.35">
      <c r="A27" s="40" t="s">
        <v>68</v>
      </c>
      <c r="B27" s="23" t="s">
        <v>29</v>
      </c>
      <c r="C27" s="56" t="s">
        <v>29</v>
      </c>
      <c r="D27" s="57" t="s">
        <v>29</v>
      </c>
      <c r="E27" s="28">
        <v>57</v>
      </c>
      <c r="F27" s="27">
        <f>57-E27</f>
        <v>0</v>
      </c>
    </row>
    <row r="28" spans="1:6" x14ac:dyDescent="0.35">
      <c r="A28" s="87" t="s">
        <v>48</v>
      </c>
      <c r="B28" s="87"/>
      <c r="C28" s="87"/>
      <c r="D28" s="87"/>
      <c r="E28" s="3">
        <f>SUM($E$21:$E$27)</f>
        <v>579.97</v>
      </c>
      <c r="F28" s="27">
        <f>579.97-E28</f>
        <v>0</v>
      </c>
    </row>
    <row r="29" spans="1:6" x14ac:dyDescent="0.35">
      <c r="A29" s="34"/>
      <c r="B29" s="34"/>
      <c r="C29" s="34"/>
      <c r="D29" s="34"/>
      <c r="E29" s="19"/>
      <c r="F29" s="35"/>
    </row>
    <row r="30" spans="1:6" x14ac:dyDescent="0.35">
      <c r="A30" s="92"/>
      <c r="B30" s="92"/>
      <c r="C30" s="92"/>
      <c r="D30" s="92"/>
      <c r="E30" s="92"/>
      <c r="F30" s="35"/>
    </row>
    <row r="31" spans="1:6" x14ac:dyDescent="0.35">
      <c r="A31" s="87" t="s">
        <v>47</v>
      </c>
      <c r="B31" s="87"/>
      <c r="C31" s="87"/>
      <c r="D31" s="87"/>
      <c r="E31" s="87"/>
      <c r="F31" s="87"/>
    </row>
    <row r="32" spans="1:6" ht="30" x14ac:dyDescent="0.35">
      <c r="A32" s="39" t="s">
        <v>25</v>
      </c>
      <c r="B32" s="58" t="s">
        <v>46</v>
      </c>
      <c r="C32" s="39" t="s">
        <v>23</v>
      </c>
      <c r="D32" s="59" t="s">
        <v>45</v>
      </c>
      <c r="E32" s="29" t="s">
        <v>21</v>
      </c>
      <c r="F32" s="39" t="s">
        <v>78</v>
      </c>
    </row>
    <row r="33" spans="1:6" x14ac:dyDescent="0.35">
      <c r="A33" s="60" t="s">
        <v>44</v>
      </c>
      <c r="B33" s="11">
        <v>2.5</v>
      </c>
      <c r="C33" s="61" t="s">
        <v>37</v>
      </c>
      <c r="D33" s="84">
        <v>7.25</v>
      </c>
      <c r="E33" s="27">
        <f>$B$33*$D$33</f>
        <v>18.125</v>
      </c>
      <c r="F33" s="21">
        <f>18.13-E33</f>
        <v>4.9999999999990052E-3</v>
      </c>
    </row>
    <row r="34" spans="1:6" x14ac:dyDescent="0.35">
      <c r="A34" s="62" t="s">
        <v>43</v>
      </c>
      <c r="B34" s="11">
        <v>1.25</v>
      </c>
      <c r="C34" s="61" t="s">
        <v>37</v>
      </c>
      <c r="D34" s="84">
        <v>7.25</v>
      </c>
      <c r="E34" s="27">
        <f>$B$34*$D$34</f>
        <v>9.0625</v>
      </c>
      <c r="F34" s="21">
        <f>9.06-E34</f>
        <v>-2.4999999999995026E-3</v>
      </c>
    </row>
    <row r="35" spans="1:6" x14ac:dyDescent="0.35">
      <c r="A35" s="62" t="s">
        <v>42</v>
      </c>
      <c r="B35" s="11">
        <v>2.5</v>
      </c>
      <c r="C35" s="61" t="s">
        <v>37</v>
      </c>
      <c r="D35" s="84">
        <v>7.25</v>
      </c>
      <c r="E35" s="27">
        <f>$B$35*$D$35</f>
        <v>18.125</v>
      </c>
      <c r="F35" s="21">
        <f>18.13-E35</f>
        <v>4.9999999999990052E-3</v>
      </c>
    </row>
    <row r="36" spans="1:6" x14ac:dyDescent="0.35">
      <c r="A36" s="62" t="s">
        <v>41</v>
      </c>
      <c r="B36" s="11">
        <v>1.25</v>
      </c>
      <c r="C36" s="61" t="s">
        <v>37</v>
      </c>
      <c r="D36" s="84">
        <v>7.25</v>
      </c>
      <c r="E36" s="27">
        <f>$B$36*$D$36</f>
        <v>9.0625</v>
      </c>
      <c r="F36" s="21">
        <f>9.06-E36</f>
        <v>-2.4999999999995026E-3</v>
      </c>
    </row>
    <row r="37" spans="1:6" x14ac:dyDescent="0.35">
      <c r="A37" s="62" t="s">
        <v>40</v>
      </c>
      <c r="B37" s="14">
        <v>3.75</v>
      </c>
      <c r="C37" s="61" t="s">
        <v>37</v>
      </c>
      <c r="D37" s="84">
        <v>7.25</v>
      </c>
      <c r="E37" s="27">
        <f>$B$37*$D$37</f>
        <v>27.1875</v>
      </c>
      <c r="F37" s="21">
        <f>27.19-E37</f>
        <v>2.500000000001279E-3</v>
      </c>
    </row>
    <row r="38" spans="1:6" x14ac:dyDescent="0.35">
      <c r="A38" s="62" t="s">
        <v>39</v>
      </c>
      <c r="B38" s="14">
        <v>2.5</v>
      </c>
      <c r="C38" s="61" t="s">
        <v>37</v>
      </c>
      <c r="D38" s="84">
        <v>7.25</v>
      </c>
      <c r="E38" s="27">
        <f>$B$38*$D$38</f>
        <v>18.125</v>
      </c>
      <c r="F38" s="21">
        <f>18.13-E38</f>
        <v>4.9999999999990052E-3</v>
      </c>
    </row>
    <row r="39" spans="1:6" x14ac:dyDescent="0.35">
      <c r="A39" s="62" t="s">
        <v>38</v>
      </c>
      <c r="B39" s="14">
        <v>2.5</v>
      </c>
      <c r="C39" s="61" t="s">
        <v>37</v>
      </c>
      <c r="D39" s="84">
        <v>7.25</v>
      </c>
      <c r="E39" s="27">
        <f>$B$39*$D$39</f>
        <v>18.125</v>
      </c>
      <c r="F39" s="21">
        <f>18.13-E39</f>
        <v>4.9999999999990052E-3</v>
      </c>
    </row>
    <row r="40" spans="1:6" ht="18.5" x14ac:dyDescent="0.35">
      <c r="A40" s="40" t="s">
        <v>69</v>
      </c>
      <c r="B40" s="10">
        <v>2</v>
      </c>
      <c r="C40" s="61" t="s">
        <v>37</v>
      </c>
      <c r="D40" s="84">
        <v>7.25</v>
      </c>
      <c r="E40" s="27">
        <f>$B$40*$D$40</f>
        <v>14.5</v>
      </c>
      <c r="F40" s="21">
        <f>14.5-E40</f>
        <v>0</v>
      </c>
    </row>
    <row r="41" spans="1:6" ht="18.5" x14ac:dyDescent="0.35">
      <c r="A41" s="40" t="s">
        <v>70</v>
      </c>
      <c r="B41" s="26">
        <v>0.2</v>
      </c>
      <c r="C41" s="61" t="s">
        <v>32</v>
      </c>
      <c r="D41" s="63" t="s">
        <v>29</v>
      </c>
      <c r="E41" s="27">
        <f>(SUM($E$33:$E$40))*$B$41</f>
        <v>26.462500000000002</v>
      </c>
      <c r="F41" s="21">
        <f>26.46-E41</f>
        <v>-2.500000000001279E-3</v>
      </c>
    </row>
    <row r="42" spans="1:6" x14ac:dyDescent="0.35">
      <c r="A42" s="87" t="s">
        <v>36</v>
      </c>
      <c r="B42" s="87"/>
      <c r="C42" s="87"/>
      <c r="D42" s="87"/>
      <c r="E42" s="25">
        <f>SUM($E$33:$E$41)</f>
        <v>158.77500000000001</v>
      </c>
      <c r="F42" s="21">
        <f>158.78-E42</f>
        <v>4.9999999999954525E-3</v>
      </c>
    </row>
    <row r="43" spans="1:6" x14ac:dyDescent="0.35">
      <c r="A43" s="34"/>
      <c r="B43" s="34"/>
      <c r="C43" s="34"/>
      <c r="D43" s="34"/>
      <c r="E43" s="19"/>
      <c r="F43" s="35"/>
    </row>
    <row r="44" spans="1:6" x14ac:dyDescent="0.35">
      <c r="A44" s="92"/>
      <c r="B44" s="92"/>
      <c r="C44" s="92"/>
      <c r="D44" s="92"/>
      <c r="E44" s="92"/>
      <c r="F44" s="35"/>
    </row>
    <row r="45" spans="1:6" x14ac:dyDescent="0.35">
      <c r="A45" s="87" t="s">
        <v>35</v>
      </c>
      <c r="B45" s="87"/>
      <c r="C45" s="87"/>
      <c r="D45" s="87"/>
      <c r="E45" s="87"/>
      <c r="F45" s="87"/>
    </row>
    <row r="46" spans="1:6" x14ac:dyDescent="0.35">
      <c r="A46" s="36" t="s">
        <v>25</v>
      </c>
      <c r="B46" s="37" t="s">
        <v>24</v>
      </c>
      <c r="C46" s="36" t="s">
        <v>23</v>
      </c>
      <c r="D46" s="38" t="s">
        <v>22</v>
      </c>
      <c r="E46" s="25" t="s">
        <v>21</v>
      </c>
      <c r="F46" s="39" t="s">
        <v>78</v>
      </c>
    </row>
    <row r="47" spans="1:6" ht="18.5" x14ac:dyDescent="0.35">
      <c r="A47" s="40" t="s">
        <v>71</v>
      </c>
      <c r="B47" s="13">
        <v>12</v>
      </c>
      <c r="C47" s="15" t="s">
        <v>34</v>
      </c>
      <c r="D47" s="8">
        <v>60</v>
      </c>
      <c r="E47" s="9">
        <f>$B$47*$D$47</f>
        <v>720</v>
      </c>
      <c r="F47" s="27">
        <f>720-E47</f>
        <v>0</v>
      </c>
    </row>
    <row r="48" spans="1:6" ht="18.5" x14ac:dyDescent="0.35">
      <c r="A48" s="40" t="s">
        <v>72</v>
      </c>
      <c r="B48" s="23" t="s">
        <v>29</v>
      </c>
      <c r="C48" s="56" t="s">
        <v>29</v>
      </c>
      <c r="D48" s="57" t="s">
        <v>29</v>
      </c>
      <c r="E48" s="22">
        <v>360</v>
      </c>
      <c r="F48" s="27">
        <f>360-E48</f>
        <v>0</v>
      </c>
    </row>
    <row r="49" spans="1:6" ht="18.5" x14ac:dyDescent="0.35">
      <c r="A49" s="40" t="s">
        <v>73</v>
      </c>
      <c r="B49" s="23" t="s">
        <v>29</v>
      </c>
      <c r="C49" s="56" t="s">
        <v>29</v>
      </c>
      <c r="D49" s="57" t="s">
        <v>29</v>
      </c>
      <c r="E49" s="22">
        <v>360</v>
      </c>
      <c r="F49" s="27">
        <f>360-E49</f>
        <v>0</v>
      </c>
    </row>
    <row r="50" spans="1:6" ht="18.5" x14ac:dyDescent="0.35">
      <c r="A50" s="40" t="s">
        <v>74</v>
      </c>
      <c r="B50" s="23" t="s">
        <v>29</v>
      </c>
      <c r="C50" s="56" t="s">
        <v>29</v>
      </c>
      <c r="D50" s="57" t="s">
        <v>29</v>
      </c>
      <c r="E50" s="22">
        <v>170</v>
      </c>
      <c r="F50" s="27">
        <f>170-E50</f>
        <v>0</v>
      </c>
    </row>
    <row r="51" spans="1:6" x14ac:dyDescent="0.35">
      <c r="A51" s="40" t="s">
        <v>116</v>
      </c>
      <c r="B51" s="23" t="s">
        <v>29</v>
      </c>
      <c r="C51" s="56" t="s">
        <v>29</v>
      </c>
      <c r="D51" s="57" t="s">
        <v>29</v>
      </c>
      <c r="E51" s="22">
        <v>200</v>
      </c>
      <c r="F51" s="27">
        <f>200-E51</f>
        <v>0</v>
      </c>
    </row>
    <row r="52" spans="1:6" ht="31" x14ac:dyDescent="0.35">
      <c r="A52" s="64" t="s">
        <v>33</v>
      </c>
      <c r="B52" s="65">
        <v>0.1</v>
      </c>
      <c r="C52" s="66" t="s">
        <v>32</v>
      </c>
      <c r="D52" s="57" t="s">
        <v>29</v>
      </c>
      <c r="E52" s="12">
        <f>$E$42*$B$52</f>
        <v>15.877500000000001</v>
      </c>
      <c r="F52" s="27">
        <f>15.88-E52</f>
        <v>2.4999999999995026E-3</v>
      </c>
    </row>
    <row r="53" spans="1:6" x14ac:dyDescent="0.35">
      <c r="A53" s="42" t="s">
        <v>31</v>
      </c>
      <c r="B53" s="67">
        <v>0.09</v>
      </c>
      <c r="C53" s="56" t="s">
        <v>30</v>
      </c>
      <c r="D53" s="57" t="s">
        <v>29</v>
      </c>
      <c r="E53" s="9">
        <f>($E$28+$E$42+SUM($E$47:$E$52))*$B$53</f>
        <v>230.816025</v>
      </c>
      <c r="F53" s="27">
        <f>230.82-E53</f>
        <v>3.9749999999969532E-3</v>
      </c>
    </row>
    <row r="54" spans="1:6" x14ac:dyDescent="0.35">
      <c r="A54" s="86" t="s">
        <v>28</v>
      </c>
      <c r="B54" s="86"/>
      <c r="C54" s="86"/>
      <c r="D54" s="86"/>
      <c r="E54" s="3">
        <f>SUM($E$47:$E$53)</f>
        <v>2056.6935250000001</v>
      </c>
      <c r="F54" s="27">
        <f>2056.69-E54</f>
        <v>-3.5250000000814907E-3</v>
      </c>
    </row>
    <row r="55" spans="1:6" x14ac:dyDescent="0.35">
      <c r="A55" s="87" t="s">
        <v>27</v>
      </c>
      <c r="B55" s="87"/>
      <c r="C55" s="87"/>
      <c r="D55" s="87"/>
      <c r="E55" s="3">
        <f>$E$28+$E$42+$E$54</f>
        <v>2795.438525</v>
      </c>
      <c r="F55" s="27">
        <f>2795.44-E55</f>
        <v>1.4750000000276486E-3</v>
      </c>
    </row>
    <row r="56" spans="1:6" x14ac:dyDescent="0.35">
      <c r="A56" s="68"/>
      <c r="B56" s="68"/>
      <c r="C56" s="68"/>
      <c r="D56" s="68"/>
      <c r="E56" s="19"/>
      <c r="F56" s="35"/>
    </row>
    <row r="57" spans="1:6" x14ac:dyDescent="0.35">
      <c r="A57" s="92"/>
      <c r="B57" s="92"/>
      <c r="C57" s="92"/>
      <c r="D57" s="92"/>
      <c r="E57" s="92"/>
      <c r="F57" s="35"/>
    </row>
    <row r="58" spans="1:6" x14ac:dyDescent="0.35">
      <c r="A58" s="87" t="s">
        <v>26</v>
      </c>
      <c r="B58" s="87"/>
      <c r="C58" s="87"/>
      <c r="D58" s="87"/>
      <c r="E58" s="87"/>
      <c r="F58" s="87"/>
    </row>
    <row r="59" spans="1:6" x14ac:dyDescent="0.35">
      <c r="A59" s="69" t="s">
        <v>25</v>
      </c>
      <c r="B59" s="37" t="s">
        <v>24</v>
      </c>
      <c r="C59" s="36" t="s">
        <v>23</v>
      </c>
      <c r="D59" s="38" t="s">
        <v>22</v>
      </c>
      <c r="E59" s="25" t="s">
        <v>21</v>
      </c>
      <c r="F59" s="39" t="s">
        <v>78</v>
      </c>
    </row>
    <row r="60" spans="1:6" x14ac:dyDescent="0.35">
      <c r="A60" s="42" t="s">
        <v>20</v>
      </c>
      <c r="B60" s="13">
        <v>150</v>
      </c>
      <c r="C60" s="53" t="s">
        <v>19</v>
      </c>
      <c r="D60" s="8">
        <v>25</v>
      </c>
      <c r="E60" s="21">
        <f>$B$60*$D$60</f>
        <v>3750</v>
      </c>
      <c r="F60" s="27">
        <f>3750-E60</f>
        <v>0</v>
      </c>
    </row>
    <row r="61" spans="1:6" x14ac:dyDescent="0.35">
      <c r="A61" s="42" t="s">
        <v>98</v>
      </c>
      <c r="B61" s="23"/>
      <c r="C61" s="53"/>
      <c r="D61" s="8"/>
      <c r="E61" s="21">
        <f>D61</f>
        <v>0</v>
      </c>
      <c r="F61" s="70">
        <f>D61</f>
        <v>0</v>
      </c>
    </row>
    <row r="62" spans="1:6" x14ac:dyDescent="0.35">
      <c r="A62" s="86" t="s">
        <v>18</v>
      </c>
      <c r="B62" s="86"/>
      <c r="C62" s="86"/>
      <c r="D62" s="86"/>
      <c r="E62" s="3">
        <f>SUM($E$60:$E$61)</f>
        <v>3750</v>
      </c>
      <c r="F62" s="27">
        <f>3750-E62</f>
        <v>0</v>
      </c>
    </row>
    <row r="63" spans="1:6" x14ac:dyDescent="0.35">
      <c r="A63" s="87" t="s">
        <v>79</v>
      </c>
      <c r="B63" s="87"/>
      <c r="C63" s="87"/>
      <c r="D63" s="87"/>
      <c r="E63" s="71">
        <f>E62-E55</f>
        <v>954.56147499999997</v>
      </c>
      <c r="F63" s="27">
        <f>954.56-E63</f>
        <v>-1.4750000000276486E-3</v>
      </c>
    </row>
    <row r="64" spans="1:6" x14ac:dyDescent="0.35">
      <c r="A64" s="34"/>
      <c r="B64" s="34"/>
      <c r="C64" s="34"/>
      <c r="D64" s="34"/>
      <c r="E64" s="34"/>
      <c r="F64" s="35"/>
    </row>
    <row r="65" spans="1:6" x14ac:dyDescent="0.35">
      <c r="A65" s="34"/>
      <c r="B65" s="34"/>
      <c r="C65" s="34"/>
      <c r="D65" s="34"/>
      <c r="E65" s="34"/>
      <c r="F65" s="35"/>
    </row>
    <row r="66" spans="1:6" x14ac:dyDescent="0.35">
      <c r="A66" s="87" t="s">
        <v>17</v>
      </c>
      <c r="B66" s="87"/>
      <c r="C66" s="87"/>
      <c r="D66" s="87"/>
      <c r="E66" s="87"/>
      <c r="F66" s="87"/>
    </row>
    <row r="67" spans="1:6" x14ac:dyDescent="0.35">
      <c r="A67" s="94" t="s">
        <v>16</v>
      </c>
      <c r="B67" s="94"/>
      <c r="C67" s="94"/>
      <c r="D67" s="94"/>
      <c r="E67" s="94"/>
      <c r="F67" s="72">
        <f>$E$55/$B$60</f>
        <v>18.636256833333334</v>
      </c>
    </row>
    <row r="68" spans="1:6" x14ac:dyDescent="0.35">
      <c r="A68" s="94" t="s">
        <v>15</v>
      </c>
      <c r="B68" s="94"/>
      <c r="C68" s="94"/>
      <c r="D68" s="94"/>
      <c r="E68" s="94"/>
      <c r="F68" s="72">
        <f>$E$55/$D$60</f>
        <v>111.81754100000001</v>
      </c>
    </row>
    <row r="69" spans="1:6" x14ac:dyDescent="0.35">
      <c r="A69" s="73"/>
      <c r="B69" s="73"/>
      <c r="C69" s="73"/>
      <c r="D69" s="73"/>
      <c r="E69" s="24"/>
      <c r="F69" s="35"/>
    </row>
    <row r="70" spans="1:6" x14ac:dyDescent="0.35">
      <c r="A70" s="73"/>
      <c r="B70" s="73"/>
      <c r="C70" s="73"/>
      <c r="D70" s="73"/>
      <c r="E70" s="24"/>
      <c r="F70" s="35"/>
    </row>
    <row r="71" spans="1:6" x14ac:dyDescent="0.35">
      <c r="A71" s="95" t="s">
        <v>25</v>
      </c>
      <c r="B71" s="96"/>
      <c r="C71" s="96"/>
      <c r="D71" s="96"/>
      <c r="E71" s="97"/>
      <c r="F71" s="39" t="s">
        <v>21</v>
      </c>
    </row>
    <row r="72" spans="1:6" x14ac:dyDescent="0.35">
      <c r="A72" s="98" t="s">
        <v>14</v>
      </c>
      <c r="B72" s="99"/>
      <c r="C72" s="99"/>
      <c r="D72" s="99"/>
      <c r="E72" s="100"/>
      <c r="F72" s="74">
        <f>$E$62</f>
        <v>3750</v>
      </c>
    </row>
    <row r="73" spans="1:6" x14ac:dyDescent="0.35">
      <c r="A73" s="98" t="s">
        <v>13</v>
      </c>
      <c r="B73" s="99"/>
      <c r="C73" s="99"/>
      <c r="D73" s="99"/>
      <c r="E73" s="100"/>
      <c r="F73" s="74">
        <f>$E$55</f>
        <v>2795.438525</v>
      </c>
    </row>
    <row r="74" spans="1:6" x14ac:dyDescent="0.35">
      <c r="A74" s="98" t="s">
        <v>12</v>
      </c>
      <c r="B74" s="99"/>
      <c r="C74" s="99"/>
      <c r="D74" s="99"/>
      <c r="E74" s="100"/>
      <c r="F74" s="74">
        <f>E63</f>
        <v>954.56147499999997</v>
      </c>
    </row>
    <row r="75" spans="1:6" x14ac:dyDescent="0.35">
      <c r="A75" s="68"/>
      <c r="B75" s="68"/>
      <c r="C75" s="68"/>
      <c r="D75" s="68"/>
      <c r="E75" s="19"/>
      <c r="F75" s="35"/>
    </row>
    <row r="76" spans="1:6" ht="15.5" customHeight="1" x14ac:dyDescent="0.35">
      <c r="A76" s="107" t="s">
        <v>75</v>
      </c>
      <c r="B76" s="107"/>
      <c r="C76" s="107"/>
      <c r="D76" s="107"/>
      <c r="E76" s="107"/>
      <c r="F76" s="107"/>
    </row>
    <row r="77" spans="1:6" x14ac:dyDescent="0.35">
      <c r="A77" s="107"/>
      <c r="B77" s="107"/>
      <c r="C77" s="107"/>
      <c r="D77" s="107"/>
      <c r="E77" s="107"/>
      <c r="F77" s="107"/>
    </row>
    <row r="78" spans="1:6" x14ac:dyDescent="0.35">
      <c r="A78" s="107"/>
      <c r="B78" s="107"/>
      <c r="C78" s="107"/>
      <c r="D78" s="107"/>
      <c r="E78" s="107"/>
      <c r="F78" s="107"/>
    </row>
    <row r="79" spans="1:6" x14ac:dyDescent="0.35">
      <c r="A79" s="107"/>
      <c r="B79" s="107"/>
      <c r="C79" s="107"/>
      <c r="D79" s="107"/>
      <c r="E79" s="107"/>
      <c r="F79" s="107"/>
    </row>
    <row r="80" spans="1:6" x14ac:dyDescent="0.35">
      <c r="A80" s="107"/>
      <c r="B80" s="107"/>
      <c r="C80" s="107"/>
      <c r="D80" s="107"/>
      <c r="E80" s="107"/>
      <c r="F80" s="107"/>
    </row>
    <row r="81" spans="1:6" x14ac:dyDescent="0.35">
      <c r="A81" s="107"/>
      <c r="B81" s="107"/>
      <c r="C81" s="107"/>
      <c r="D81" s="107"/>
      <c r="E81" s="107"/>
      <c r="F81" s="107"/>
    </row>
    <row r="82" spans="1:6" x14ac:dyDescent="0.35">
      <c r="A82" s="75"/>
      <c r="B82" s="75"/>
      <c r="C82" s="75"/>
      <c r="D82" s="75"/>
      <c r="E82" s="75"/>
      <c r="F82" s="35"/>
    </row>
    <row r="83" spans="1:6" x14ac:dyDescent="0.35">
      <c r="A83" s="75"/>
      <c r="B83" s="75"/>
      <c r="C83" s="75"/>
      <c r="D83" s="75"/>
      <c r="E83" s="75"/>
      <c r="F83" s="35"/>
    </row>
    <row r="84" spans="1:6" x14ac:dyDescent="0.35">
      <c r="A84" s="101" t="s">
        <v>82</v>
      </c>
      <c r="B84" s="101"/>
      <c r="C84" s="101"/>
      <c r="D84" s="101"/>
      <c r="E84" s="101"/>
      <c r="F84" s="101"/>
    </row>
    <row r="85" spans="1:6" ht="15.5" customHeight="1" x14ac:dyDescent="0.35">
      <c r="A85" s="108" t="s">
        <v>76</v>
      </c>
      <c r="B85" s="108"/>
      <c r="C85" s="108"/>
      <c r="D85" s="108"/>
      <c r="E85" s="108"/>
      <c r="F85" s="108"/>
    </row>
    <row r="86" spans="1:6" x14ac:dyDescent="0.35">
      <c r="A86" s="108"/>
      <c r="B86" s="108"/>
      <c r="C86" s="108"/>
      <c r="D86" s="108"/>
      <c r="E86" s="108"/>
      <c r="F86" s="108"/>
    </row>
    <row r="87" spans="1:6" x14ac:dyDescent="0.35">
      <c r="A87" s="108"/>
      <c r="B87" s="108"/>
      <c r="C87" s="108"/>
      <c r="D87" s="108"/>
      <c r="E87" s="108"/>
      <c r="F87" s="108"/>
    </row>
    <row r="88" spans="1:6" ht="15.5" customHeight="1" x14ac:dyDescent="0.35">
      <c r="A88" s="109" t="s">
        <v>11</v>
      </c>
      <c r="B88" s="109"/>
      <c r="C88" s="109"/>
      <c r="D88" s="109"/>
      <c r="E88" s="109"/>
      <c r="F88" s="109"/>
    </row>
    <row r="89" spans="1:6" x14ac:dyDescent="0.35">
      <c r="A89" s="109"/>
      <c r="B89" s="109"/>
      <c r="C89" s="109"/>
      <c r="D89" s="109"/>
      <c r="E89" s="109"/>
      <c r="F89" s="109"/>
    </row>
    <row r="90" spans="1:6" x14ac:dyDescent="0.35">
      <c r="A90" s="109"/>
      <c r="B90" s="109"/>
      <c r="C90" s="109"/>
      <c r="D90" s="109"/>
      <c r="E90" s="109"/>
      <c r="F90" s="109"/>
    </row>
    <row r="91" spans="1:6" ht="15.5" customHeight="1" x14ac:dyDescent="0.35">
      <c r="A91" s="104" t="s">
        <v>10</v>
      </c>
      <c r="B91" s="104"/>
      <c r="C91" s="104"/>
      <c r="D91" s="104"/>
      <c r="E91" s="104"/>
      <c r="F91" s="104"/>
    </row>
    <row r="92" spans="1:6" x14ac:dyDescent="0.35">
      <c r="A92" s="104"/>
      <c r="B92" s="104"/>
      <c r="C92" s="104"/>
      <c r="D92" s="104"/>
      <c r="E92" s="104"/>
      <c r="F92" s="104"/>
    </row>
    <row r="93" spans="1:6" ht="15.5" customHeight="1" x14ac:dyDescent="0.35">
      <c r="A93" s="108" t="s">
        <v>9</v>
      </c>
      <c r="B93" s="108"/>
      <c r="C93" s="108"/>
      <c r="D93" s="108"/>
      <c r="E93" s="108"/>
      <c r="F93" s="108"/>
    </row>
    <row r="94" spans="1:6" x14ac:dyDescent="0.35">
      <c r="A94" s="108"/>
      <c r="B94" s="108"/>
      <c r="C94" s="108"/>
      <c r="D94" s="108"/>
      <c r="E94" s="108"/>
      <c r="F94" s="108"/>
    </row>
    <row r="95" spans="1:6" x14ac:dyDescent="0.35">
      <c r="A95" s="108"/>
      <c r="B95" s="108"/>
      <c r="C95" s="108"/>
      <c r="D95" s="108"/>
      <c r="E95" s="108"/>
      <c r="F95" s="108"/>
    </row>
    <row r="96" spans="1:6" ht="15.5" customHeight="1" x14ac:dyDescent="0.35">
      <c r="A96" s="104" t="s">
        <v>8</v>
      </c>
      <c r="B96" s="104"/>
      <c r="C96" s="104"/>
      <c r="D96" s="104"/>
      <c r="E96" s="104"/>
      <c r="F96" s="104"/>
    </row>
    <row r="97" spans="1:6" x14ac:dyDescent="0.35">
      <c r="A97" s="104"/>
      <c r="B97" s="104"/>
      <c r="C97" s="104"/>
      <c r="D97" s="104"/>
      <c r="E97" s="104"/>
      <c r="F97" s="104"/>
    </row>
    <row r="98" spans="1:6" ht="15.5" customHeight="1" x14ac:dyDescent="0.35">
      <c r="A98" s="104" t="s">
        <v>7</v>
      </c>
      <c r="B98" s="104"/>
      <c r="C98" s="104"/>
      <c r="D98" s="104"/>
      <c r="E98" s="104"/>
      <c r="F98" s="104"/>
    </row>
    <row r="99" spans="1:6" x14ac:dyDescent="0.35">
      <c r="A99" s="104"/>
      <c r="B99" s="104"/>
      <c r="C99" s="104"/>
      <c r="D99" s="104"/>
      <c r="E99" s="104"/>
      <c r="F99" s="104"/>
    </row>
    <row r="100" spans="1:6" x14ac:dyDescent="0.35">
      <c r="A100" s="104"/>
      <c r="B100" s="104"/>
      <c r="C100" s="104"/>
      <c r="D100" s="104"/>
      <c r="E100" s="104"/>
      <c r="F100" s="104"/>
    </row>
    <row r="101" spans="1:6" ht="15.5" customHeight="1" x14ac:dyDescent="0.35">
      <c r="A101" s="103" t="s">
        <v>6</v>
      </c>
      <c r="B101" s="103"/>
      <c r="C101" s="103"/>
      <c r="D101" s="103"/>
      <c r="E101" s="103"/>
      <c r="F101" s="103"/>
    </row>
    <row r="102" spans="1:6" x14ac:dyDescent="0.35">
      <c r="A102" s="103"/>
      <c r="B102" s="103"/>
      <c r="C102" s="103"/>
      <c r="D102" s="103"/>
      <c r="E102" s="103"/>
      <c r="F102" s="103"/>
    </row>
    <row r="103" spans="1:6" x14ac:dyDescent="0.35">
      <c r="A103" s="103"/>
      <c r="B103" s="103"/>
      <c r="C103" s="103"/>
      <c r="D103" s="103"/>
      <c r="E103" s="103"/>
      <c r="F103" s="103"/>
    </row>
    <row r="104" spans="1:6" ht="15.5" customHeight="1" x14ac:dyDescent="0.35">
      <c r="A104" s="103" t="s">
        <v>5</v>
      </c>
      <c r="B104" s="103"/>
      <c r="C104" s="103"/>
      <c r="D104" s="103"/>
      <c r="E104" s="103"/>
      <c r="F104" s="103"/>
    </row>
    <row r="105" spans="1:6" x14ac:dyDescent="0.35">
      <c r="A105" s="103"/>
      <c r="B105" s="103"/>
      <c r="C105" s="103"/>
      <c r="D105" s="103"/>
      <c r="E105" s="103"/>
      <c r="F105" s="103"/>
    </row>
    <row r="106" spans="1:6" x14ac:dyDescent="0.35">
      <c r="A106" s="103"/>
      <c r="B106" s="103"/>
      <c r="C106" s="103"/>
      <c r="D106" s="103"/>
      <c r="E106" s="103"/>
      <c r="F106" s="103"/>
    </row>
    <row r="107" spans="1:6" x14ac:dyDescent="0.35">
      <c r="A107" s="110" t="s">
        <v>4</v>
      </c>
      <c r="B107" s="110"/>
      <c r="C107" s="110"/>
      <c r="D107" s="110"/>
      <c r="E107" s="110"/>
      <c r="F107" s="110"/>
    </row>
    <row r="108" spans="1:6" ht="15.5" customHeight="1" x14ac:dyDescent="0.35">
      <c r="A108" s="103" t="s">
        <v>3</v>
      </c>
      <c r="B108" s="103"/>
      <c r="C108" s="103"/>
      <c r="D108" s="103"/>
      <c r="E108" s="103"/>
      <c r="F108" s="103"/>
    </row>
    <row r="109" spans="1:6" x14ac:dyDescent="0.35">
      <c r="A109" s="103"/>
      <c r="B109" s="103"/>
      <c r="C109" s="103"/>
      <c r="D109" s="103"/>
      <c r="E109" s="103"/>
      <c r="F109" s="103"/>
    </row>
    <row r="110" spans="1:6" x14ac:dyDescent="0.35">
      <c r="A110" s="35"/>
      <c r="B110" s="49"/>
      <c r="C110" s="35"/>
      <c r="D110" s="51"/>
      <c r="E110" s="52"/>
      <c r="F110" s="35"/>
    </row>
    <row r="111" spans="1:6" x14ac:dyDescent="0.35">
      <c r="A111" s="78" t="s">
        <v>111</v>
      </c>
      <c r="B111" s="78"/>
      <c r="C111" s="78"/>
      <c r="D111" s="78"/>
      <c r="E111" s="78"/>
      <c r="F111" s="35"/>
    </row>
    <row r="112" spans="1:6" x14ac:dyDescent="0.35">
      <c r="A112" s="76" t="s">
        <v>84</v>
      </c>
      <c r="B112" s="76"/>
      <c r="C112" s="76"/>
      <c r="D112" s="76"/>
      <c r="E112" s="76"/>
      <c r="F112" s="35"/>
    </row>
    <row r="113" spans="1:6" x14ac:dyDescent="0.35">
      <c r="A113" s="77" t="s">
        <v>99</v>
      </c>
      <c r="B113" s="77"/>
      <c r="C113" s="77"/>
      <c r="D113" s="77"/>
      <c r="E113" s="77"/>
      <c r="F113" s="35"/>
    </row>
    <row r="114" spans="1:6" x14ac:dyDescent="0.35">
      <c r="A114" s="77" t="s">
        <v>83</v>
      </c>
      <c r="B114" s="77"/>
      <c r="C114" s="77"/>
      <c r="D114" s="77"/>
      <c r="E114" s="77"/>
      <c r="F114" s="35"/>
    </row>
    <row r="115" spans="1:6" x14ac:dyDescent="0.35">
      <c r="A115" s="77" t="s">
        <v>100</v>
      </c>
      <c r="B115" s="77"/>
      <c r="C115" s="77"/>
      <c r="D115" s="77"/>
      <c r="E115" s="77"/>
      <c r="F115" s="35"/>
    </row>
    <row r="116" spans="1:6" x14ac:dyDescent="0.35">
      <c r="A116" s="77"/>
      <c r="B116" s="77"/>
      <c r="C116" s="77"/>
      <c r="D116" s="77"/>
      <c r="E116" s="77"/>
      <c r="F116" s="35"/>
    </row>
    <row r="117" spans="1:6" x14ac:dyDescent="0.35">
      <c r="A117" s="76" t="s">
        <v>86</v>
      </c>
      <c r="B117" s="76"/>
      <c r="C117" s="76"/>
      <c r="D117" s="76"/>
      <c r="E117" s="76"/>
      <c r="F117" s="35"/>
    </row>
    <row r="118" spans="1:6" x14ac:dyDescent="0.35">
      <c r="A118" s="77" t="s">
        <v>101</v>
      </c>
      <c r="B118" s="77"/>
      <c r="C118" s="77"/>
      <c r="D118" s="77"/>
      <c r="E118" s="77"/>
      <c r="F118" s="35"/>
    </row>
    <row r="119" spans="1:6" x14ac:dyDescent="0.35">
      <c r="A119" s="77" t="s">
        <v>85</v>
      </c>
      <c r="B119" s="77"/>
      <c r="C119" s="77"/>
      <c r="D119" s="77"/>
      <c r="E119" s="77"/>
      <c r="F119" s="35"/>
    </row>
    <row r="120" spans="1:6" x14ac:dyDescent="0.35">
      <c r="A120" s="77" t="s">
        <v>102</v>
      </c>
      <c r="B120" s="77"/>
      <c r="C120" s="77"/>
      <c r="D120" s="77"/>
      <c r="E120" s="77"/>
      <c r="F120" s="35"/>
    </row>
    <row r="121" spans="1:6" x14ac:dyDescent="0.35">
      <c r="A121" s="77"/>
      <c r="B121" s="77"/>
      <c r="C121" s="77"/>
      <c r="D121" s="77"/>
      <c r="E121" s="77"/>
      <c r="F121" s="35"/>
    </row>
    <row r="122" spans="1:6" x14ac:dyDescent="0.35">
      <c r="A122" s="76" t="s">
        <v>87</v>
      </c>
      <c r="B122" s="76"/>
      <c r="C122" s="76"/>
      <c r="D122" s="76"/>
      <c r="E122" s="76"/>
      <c r="F122" s="35"/>
    </row>
    <row r="123" spans="1:6" x14ac:dyDescent="0.35">
      <c r="A123" s="77" t="s">
        <v>103</v>
      </c>
      <c r="B123" s="77"/>
      <c r="C123" s="77"/>
      <c r="D123" s="77"/>
      <c r="E123" s="77"/>
      <c r="F123" s="35"/>
    </row>
    <row r="124" spans="1:6" x14ac:dyDescent="0.35">
      <c r="A124" s="77" t="s">
        <v>104</v>
      </c>
      <c r="B124" s="77"/>
      <c r="C124" s="77"/>
      <c r="D124" s="77"/>
      <c r="E124" s="77"/>
      <c r="F124" s="35"/>
    </row>
    <row r="125" spans="1:6" x14ac:dyDescent="0.35">
      <c r="A125" s="77"/>
      <c r="B125" s="77"/>
      <c r="C125" s="77"/>
      <c r="D125" s="77"/>
      <c r="E125" s="77"/>
      <c r="F125" s="35"/>
    </row>
    <row r="126" spans="1:6" x14ac:dyDescent="0.35">
      <c r="A126" s="76" t="s">
        <v>105</v>
      </c>
      <c r="B126" s="76"/>
      <c r="C126" s="76"/>
      <c r="D126" s="76"/>
      <c r="E126" s="76"/>
      <c r="F126" s="35"/>
    </row>
    <row r="127" spans="1:6" x14ac:dyDescent="0.35">
      <c r="A127" s="77" t="s">
        <v>103</v>
      </c>
      <c r="B127" s="77"/>
      <c r="C127" s="77"/>
      <c r="D127" s="77"/>
      <c r="E127" s="77"/>
      <c r="F127" s="35"/>
    </row>
    <row r="128" spans="1:6" x14ac:dyDescent="0.35">
      <c r="A128" s="77" t="s">
        <v>104</v>
      </c>
      <c r="B128" s="77"/>
      <c r="C128" s="77"/>
      <c r="D128" s="77"/>
      <c r="E128" s="77"/>
      <c r="F128" s="35"/>
    </row>
    <row r="129" spans="1:6" x14ac:dyDescent="0.35">
      <c r="A129" s="35"/>
      <c r="B129" s="35"/>
      <c r="C129" s="35"/>
      <c r="D129" s="35"/>
      <c r="E129" s="35"/>
      <c r="F129" s="35"/>
    </row>
    <row r="130" spans="1:6" x14ac:dyDescent="0.35">
      <c r="A130" s="78" t="s">
        <v>2</v>
      </c>
      <c r="B130" s="35"/>
      <c r="C130" s="35"/>
      <c r="D130" s="35"/>
      <c r="E130" s="35"/>
      <c r="F130" s="35"/>
    </row>
    <row r="131" spans="1:6" x14ac:dyDescent="0.35">
      <c r="A131" s="76" t="s">
        <v>106</v>
      </c>
      <c r="B131" s="76"/>
      <c r="C131" s="76"/>
      <c r="D131" s="76"/>
      <c r="E131" s="76"/>
      <c r="F131" s="35"/>
    </row>
    <row r="132" spans="1:6" x14ac:dyDescent="0.35">
      <c r="A132" s="77" t="s">
        <v>107</v>
      </c>
      <c r="B132" s="77"/>
      <c r="C132" s="77"/>
      <c r="D132" s="77"/>
      <c r="E132" s="77"/>
      <c r="F132" s="35"/>
    </row>
    <row r="133" spans="1:6" x14ac:dyDescent="0.35">
      <c r="A133" s="77" t="s">
        <v>88</v>
      </c>
      <c r="B133" s="77"/>
      <c r="C133" s="77"/>
      <c r="D133" s="77"/>
      <c r="E133" s="77"/>
      <c r="F133" s="35"/>
    </row>
    <row r="134" spans="1:6" x14ac:dyDescent="0.35">
      <c r="A134" s="77"/>
      <c r="B134" s="77"/>
      <c r="C134" s="77"/>
      <c r="D134" s="77"/>
      <c r="E134" s="77"/>
      <c r="F134" s="35"/>
    </row>
    <row r="135" spans="1:6" x14ac:dyDescent="0.35">
      <c r="A135" s="76" t="s">
        <v>90</v>
      </c>
      <c r="B135" s="78"/>
      <c r="C135" s="78"/>
      <c r="D135" s="78"/>
      <c r="E135" s="78"/>
      <c r="F135" s="35"/>
    </row>
    <row r="136" spans="1:6" x14ac:dyDescent="0.35">
      <c r="A136" s="77" t="s">
        <v>89</v>
      </c>
      <c r="B136" s="77"/>
      <c r="C136" s="77"/>
      <c r="D136" s="77"/>
      <c r="E136" s="77"/>
      <c r="F136" s="35"/>
    </row>
    <row r="137" spans="1:6" x14ac:dyDescent="0.35">
      <c r="A137" s="77" t="s">
        <v>88</v>
      </c>
      <c r="B137" s="77"/>
      <c r="C137" s="77"/>
      <c r="D137" s="77"/>
      <c r="E137" s="77"/>
      <c r="F137" s="35"/>
    </row>
    <row r="138" spans="1:6" x14ac:dyDescent="0.35">
      <c r="A138" s="77" t="s">
        <v>102</v>
      </c>
      <c r="B138" s="77"/>
      <c r="C138" s="77"/>
      <c r="D138" s="77"/>
      <c r="E138" s="77"/>
      <c r="F138" s="35"/>
    </row>
    <row r="139" spans="1:6" x14ac:dyDescent="0.35">
      <c r="A139" s="77"/>
      <c r="B139" s="77"/>
      <c r="C139" s="77"/>
      <c r="D139" s="77"/>
      <c r="E139" s="77"/>
      <c r="F139" s="35"/>
    </row>
    <row r="140" spans="1:6" x14ac:dyDescent="0.35">
      <c r="A140" s="76" t="s">
        <v>92</v>
      </c>
      <c r="B140" s="76"/>
      <c r="C140" s="76"/>
      <c r="D140" s="76"/>
      <c r="E140" s="76"/>
      <c r="F140" s="35"/>
    </row>
    <row r="141" spans="1:6" x14ac:dyDescent="0.35">
      <c r="A141" s="77" t="s">
        <v>108</v>
      </c>
      <c r="B141" s="77"/>
      <c r="C141" s="77"/>
      <c r="D141" s="77"/>
      <c r="E141" s="77"/>
      <c r="F141" s="35"/>
    </row>
    <row r="142" spans="1:6" x14ac:dyDescent="0.35">
      <c r="A142" s="77" t="s">
        <v>91</v>
      </c>
      <c r="B142" s="77"/>
      <c r="C142" s="77"/>
      <c r="D142" s="77"/>
      <c r="E142" s="77"/>
      <c r="F142" s="35"/>
    </row>
    <row r="143" spans="1:6" x14ac:dyDescent="0.35">
      <c r="A143" s="77" t="s">
        <v>102</v>
      </c>
      <c r="B143" s="77"/>
      <c r="C143" s="77"/>
      <c r="D143" s="77"/>
      <c r="E143" s="77"/>
      <c r="F143" s="35"/>
    </row>
    <row r="144" spans="1:6" x14ac:dyDescent="0.35">
      <c r="A144" s="77"/>
      <c r="B144" s="77"/>
      <c r="C144" s="77"/>
      <c r="D144" s="77"/>
      <c r="E144" s="77"/>
      <c r="F144" s="35"/>
    </row>
    <row r="145" spans="1:11" x14ac:dyDescent="0.35">
      <c r="A145" s="77" t="s">
        <v>62</v>
      </c>
      <c r="B145" s="77"/>
      <c r="C145" s="77"/>
      <c r="D145" s="77"/>
      <c r="E145" s="77"/>
      <c r="F145" s="35"/>
    </row>
    <row r="146" spans="1:11" x14ac:dyDescent="0.35">
      <c r="A146" s="79" t="s">
        <v>93</v>
      </c>
      <c r="B146" s="80"/>
      <c r="C146" s="80"/>
      <c r="D146" s="80"/>
      <c r="E146" s="80"/>
      <c r="F146" s="80"/>
      <c r="G146" s="32"/>
      <c r="H146" s="32"/>
      <c r="I146" s="32"/>
      <c r="J146" s="32"/>
      <c r="K146" s="32"/>
    </row>
    <row r="147" spans="1:11" x14ac:dyDescent="0.35">
      <c r="A147" s="77" t="s">
        <v>99</v>
      </c>
      <c r="B147" s="81"/>
      <c r="C147" s="81"/>
      <c r="D147" s="81"/>
      <c r="E147" s="81"/>
      <c r="F147" s="81"/>
      <c r="G147" s="20"/>
      <c r="H147" s="20"/>
      <c r="I147" s="20"/>
      <c r="J147" s="20"/>
      <c r="K147" s="20"/>
    </row>
    <row r="148" spans="1:11" x14ac:dyDescent="0.35">
      <c r="A148" s="77" t="s">
        <v>102</v>
      </c>
      <c r="B148" s="81"/>
      <c r="C148" s="81"/>
      <c r="D148" s="81"/>
      <c r="E148" s="81"/>
      <c r="F148" s="81"/>
      <c r="G148" s="20"/>
      <c r="H148" s="20"/>
      <c r="I148" s="20"/>
      <c r="J148" s="20"/>
      <c r="K148" s="20"/>
    </row>
    <row r="149" spans="1:11" x14ac:dyDescent="0.35">
      <c r="A149" s="77"/>
      <c r="B149" s="81"/>
      <c r="C149" s="81"/>
      <c r="D149" s="81"/>
      <c r="E149" s="81"/>
      <c r="F149" s="81"/>
      <c r="G149" s="31"/>
      <c r="H149" s="31"/>
      <c r="I149" s="31"/>
      <c r="J149" s="31"/>
      <c r="K149" s="31"/>
    </row>
    <row r="150" spans="1:11" x14ac:dyDescent="0.35">
      <c r="A150" s="76" t="s">
        <v>94</v>
      </c>
      <c r="B150" s="78"/>
      <c r="C150" s="78"/>
      <c r="D150" s="78"/>
      <c r="E150" s="78"/>
      <c r="F150" s="78"/>
      <c r="G150" s="16"/>
      <c r="H150" s="16"/>
      <c r="I150" s="16"/>
      <c r="J150" s="16"/>
      <c r="K150" s="17"/>
    </row>
    <row r="151" spans="1:11" x14ac:dyDescent="0.35">
      <c r="A151" s="77" t="s">
        <v>95</v>
      </c>
      <c r="B151" s="77"/>
      <c r="C151" s="77"/>
      <c r="D151" s="77"/>
      <c r="E151" s="77"/>
      <c r="F151" s="77"/>
      <c r="G151" s="30"/>
      <c r="H151" s="30"/>
      <c r="I151" s="30"/>
      <c r="J151" s="30"/>
      <c r="K151" s="30"/>
    </row>
    <row r="152" spans="1:11" x14ac:dyDescent="0.35">
      <c r="A152" s="77" t="s">
        <v>104</v>
      </c>
      <c r="B152" s="77"/>
      <c r="C152" s="77"/>
      <c r="D152" s="77"/>
      <c r="E152" s="77"/>
      <c r="F152" s="77"/>
      <c r="G152" s="30"/>
      <c r="H152" s="30"/>
      <c r="I152" s="30"/>
      <c r="J152" s="30"/>
      <c r="K152" s="30"/>
    </row>
    <row r="153" spans="1:11" x14ac:dyDescent="0.35">
      <c r="A153" s="77"/>
      <c r="B153" s="77"/>
      <c r="C153" s="77"/>
      <c r="D153" s="77"/>
      <c r="E153" s="77"/>
      <c r="F153" s="77"/>
      <c r="G153" s="30"/>
      <c r="H153" s="30"/>
      <c r="I153" s="30"/>
      <c r="J153" s="30"/>
      <c r="K153" s="30"/>
    </row>
    <row r="154" spans="1:11" x14ac:dyDescent="0.35">
      <c r="A154" s="82" t="s">
        <v>109</v>
      </c>
      <c r="B154" s="77"/>
      <c r="C154" s="77"/>
      <c r="D154" s="77"/>
      <c r="E154" s="77"/>
      <c r="F154" s="77"/>
      <c r="G154" s="30"/>
      <c r="H154" s="30"/>
      <c r="I154" s="30"/>
      <c r="J154" s="30"/>
      <c r="K154" s="30"/>
    </row>
    <row r="155" spans="1:11" x14ac:dyDescent="0.35">
      <c r="A155" s="77" t="s">
        <v>110</v>
      </c>
      <c r="B155" s="77"/>
      <c r="C155" s="77"/>
      <c r="D155" s="77"/>
      <c r="E155" s="77"/>
      <c r="F155" s="77"/>
      <c r="G155" s="30"/>
      <c r="H155" s="30"/>
      <c r="I155" s="30"/>
      <c r="J155" s="30"/>
      <c r="K155" s="30"/>
    </row>
    <row r="156" spans="1:11" x14ac:dyDescent="0.35">
      <c r="A156" s="77"/>
      <c r="B156" s="77"/>
      <c r="C156" s="77"/>
      <c r="D156" s="77"/>
      <c r="E156" s="77"/>
      <c r="F156" s="77"/>
      <c r="G156" s="30"/>
      <c r="H156" s="30"/>
      <c r="I156" s="30"/>
      <c r="J156" s="30"/>
      <c r="K156" s="30"/>
    </row>
    <row r="157" spans="1:11" x14ac:dyDescent="0.35">
      <c r="A157" s="111" t="s">
        <v>115</v>
      </c>
      <c r="B157" s="111"/>
      <c r="C157" s="111"/>
      <c r="D157" s="111" t="s">
        <v>114</v>
      </c>
      <c r="E157" s="111"/>
      <c r="F157" s="111"/>
      <c r="G157" s="30"/>
      <c r="H157" s="30"/>
      <c r="I157" s="30"/>
      <c r="J157" s="30"/>
      <c r="K157" s="30"/>
    </row>
    <row r="158" spans="1:11" x14ac:dyDescent="0.35">
      <c r="A158" s="77"/>
      <c r="B158" s="77"/>
      <c r="C158" s="77"/>
      <c r="D158" s="77"/>
      <c r="E158" s="77"/>
      <c r="F158" s="77"/>
      <c r="G158" s="30"/>
      <c r="H158" s="30"/>
      <c r="I158" s="30"/>
      <c r="J158" s="30"/>
      <c r="K158" s="30"/>
    </row>
    <row r="159" spans="1:11" x14ac:dyDescent="0.35">
      <c r="A159" s="102" t="s">
        <v>96</v>
      </c>
      <c r="B159" s="102"/>
      <c r="C159" s="102"/>
      <c r="D159" s="102"/>
      <c r="E159" s="102"/>
      <c r="F159" s="102"/>
      <c r="G159" s="30"/>
      <c r="H159" s="30"/>
      <c r="I159" s="30"/>
      <c r="J159" s="30"/>
      <c r="K159" s="30"/>
    </row>
    <row r="160" spans="1:11" x14ac:dyDescent="0.35">
      <c r="A160" s="102"/>
      <c r="B160" s="102"/>
      <c r="C160" s="102"/>
      <c r="D160" s="102"/>
      <c r="E160" s="102"/>
      <c r="F160" s="102"/>
      <c r="G160" s="30"/>
      <c r="H160" s="30"/>
      <c r="I160" s="30"/>
      <c r="J160" s="30"/>
      <c r="K160" s="30"/>
    </row>
    <row r="161" spans="1:11" x14ac:dyDescent="0.35">
      <c r="A161" s="102"/>
      <c r="B161" s="102"/>
      <c r="C161" s="102"/>
      <c r="D161" s="102"/>
      <c r="E161" s="102"/>
      <c r="F161" s="102"/>
      <c r="G161" s="30"/>
      <c r="H161" s="30"/>
      <c r="I161" s="30"/>
      <c r="J161" s="30"/>
      <c r="K161" s="30"/>
    </row>
    <row r="162" spans="1:11" x14ac:dyDescent="0.35">
      <c r="A162" s="102"/>
      <c r="B162" s="102"/>
      <c r="C162" s="102"/>
      <c r="D162" s="102"/>
      <c r="E162" s="102"/>
      <c r="F162" s="102"/>
      <c r="G162" s="30"/>
      <c r="H162" s="30"/>
      <c r="I162" s="30"/>
      <c r="J162" s="30"/>
      <c r="K162" s="30"/>
    </row>
    <row r="163" spans="1:11" x14ac:dyDescent="0.35">
      <c r="A163" s="102"/>
      <c r="B163" s="102"/>
      <c r="C163" s="102"/>
      <c r="D163" s="102"/>
      <c r="E163" s="102"/>
      <c r="F163" s="102"/>
      <c r="G163" s="30"/>
      <c r="H163" s="30"/>
      <c r="I163" s="30"/>
      <c r="J163" s="30"/>
      <c r="K163" s="30"/>
    </row>
    <row r="164" spans="1:11" x14ac:dyDescent="0.35">
      <c r="A164" s="102"/>
      <c r="B164" s="102"/>
      <c r="C164" s="102"/>
      <c r="D164" s="102"/>
      <c r="E164" s="102"/>
      <c r="F164" s="102"/>
      <c r="G164" s="30"/>
      <c r="H164" s="30"/>
      <c r="I164" s="30"/>
      <c r="J164" s="30"/>
      <c r="K164" s="30"/>
    </row>
    <row r="165" spans="1:11" x14ac:dyDescent="0.35">
      <c r="A165" s="102"/>
      <c r="B165" s="102"/>
      <c r="C165" s="102"/>
      <c r="D165" s="102"/>
      <c r="E165" s="102"/>
      <c r="F165" s="102"/>
      <c r="G165" s="30"/>
      <c r="H165" s="30"/>
      <c r="I165" s="30"/>
      <c r="J165" s="30"/>
      <c r="K165" s="30"/>
    </row>
    <row r="166" spans="1:11" x14ac:dyDescent="0.35">
      <c r="A166" s="102"/>
      <c r="B166" s="102"/>
      <c r="C166" s="102"/>
      <c r="D166" s="102"/>
      <c r="E166" s="102"/>
      <c r="F166" s="102"/>
      <c r="G166" s="30"/>
      <c r="H166" s="30"/>
      <c r="I166" s="30"/>
      <c r="J166" s="30"/>
      <c r="K166" s="30"/>
    </row>
    <row r="167" spans="1:11" x14ac:dyDescent="0.35">
      <c r="A167" s="77"/>
      <c r="B167" s="77"/>
      <c r="C167" s="77"/>
      <c r="D167" s="77"/>
      <c r="E167" s="77"/>
      <c r="F167" s="77"/>
      <c r="G167" s="17"/>
      <c r="H167" s="17"/>
      <c r="I167" s="17"/>
      <c r="J167" s="17"/>
      <c r="K167" s="17"/>
    </row>
    <row r="168" spans="1:11" x14ac:dyDescent="0.35">
      <c r="A168" s="101" t="s">
        <v>1</v>
      </c>
      <c r="B168" s="101"/>
      <c r="C168" s="101"/>
      <c r="D168" s="101"/>
      <c r="E168" s="101"/>
      <c r="F168" s="101"/>
    </row>
    <row r="169" spans="1:11" x14ac:dyDescent="0.35">
      <c r="A169" s="101"/>
      <c r="B169" s="101"/>
      <c r="C169" s="101"/>
      <c r="D169" s="101"/>
      <c r="E169" s="101"/>
      <c r="F169" s="101"/>
    </row>
    <row r="170" spans="1:11" ht="15.5" customHeight="1" x14ac:dyDescent="0.35">
      <c r="A170" s="105" t="s">
        <v>0</v>
      </c>
      <c r="B170" s="105"/>
      <c r="C170" s="105"/>
      <c r="D170" s="105"/>
      <c r="E170" s="105"/>
      <c r="F170" s="105"/>
    </row>
    <row r="171" spans="1:11" x14ac:dyDescent="0.35">
      <c r="A171" s="105"/>
      <c r="B171" s="105"/>
      <c r="C171" s="105"/>
      <c r="D171" s="105"/>
      <c r="E171" s="105"/>
      <c r="F171" s="105"/>
    </row>
    <row r="172" spans="1:11" x14ac:dyDescent="0.35">
      <c r="A172" s="106" t="s">
        <v>97</v>
      </c>
      <c r="B172" s="106"/>
      <c r="C172" s="106"/>
      <c r="D172" s="106"/>
      <c r="E172" s="106"/>
      <c r="F172" s="106"/>
    </row>
    <row r="173" spans="1:11" x14ac:dyDescent="0.35">
      <c r="A173" s="106"/>
      <c r="B173" s="106"/>
      <c r="C173" s="106"/>
      <c r="D173" s="106"/>
      <c r="E173" s="106"/>
      <c r="F173" s="106"/>
    </row>
    <row r="174" spans="1:11" x14ac:dyDescent="0.35">
      <c r="A174" s="83"/>
      <c r="B174" s="83"/>
      <c r="C174" s="83"/>
      <c r="D174" s="83"/>
      <c r="E174" s="83"/>
      <c r="F174" s="35"/>
    </row>
    <row r="175" spans="1:11" x14ac:dyDescent="0.35">
      <c r="A175" s="35"/>
      <c r="B175" s="49"/>
      <c r="C175" s="35"/>
      <c r="D175" s="51"/>
      <c r="E175" s="52"/>
      <c r="F175" s="35"/>
    </row>
    <row r="176" spans="1:11" x14ac:dyDescent="0.35">
      <c r="A176" s="35"/>
      <c r="B176" s="49"/>
      <c r="C176" s="35"/>
      <c r="D176" s="51"/>
      <c r="E176" s="52"/>
      <c r="F176" s="35"/>
    </row>
    <row r="177" spans="1:6" x14ac:dyDescent="0.35">
      <c r="A177" s="35"/>
      <c r="B177" s="49"/>
      <c r="C177" s="35"/>
      <c r="D177" s="51"/>
      <c r="E177" s="52"/>
      <c r="F177" s="35"/>
    </row>
    <row r="178" spans="1:6" x14ac:dyDescent="0.35">
      <c r="A178" s="35"/>
      <c r="B178" s="49"/>
      <c r="C178" s="35"/>
      <c r="D178" s="51"/>
      <c r="E178" s="52"/>
      <c r="F178" s="35"/>
    </row>
    <row r="179" spans="1:6" x14ac:dyDescent="0.35">
      <c r="A179" s="35"/>
      <c r="B179" s="49"/>
      <c r="C179" s="35"/>
      <c r="D179" s="51"/>
      <c r="E179" s="52"/>
      <c r="F179" s="35"/>
    </row>
    <row r="180" spans="1:6" x14ac:dyDescent="0.35">
      <c r="A180" s="35"/>
      <c r="B180" s="49"/>
      <c r="C180" s="35"/>
      <c r="D180" s="51"/>
      <c r="E180" s="52"/>
      <c r="F180" s="35"/>
    </row>
    <row r="181" spans="1:6" x14ac:dyDescent="0.35">
      <c r="A181" s="35"/>
      <c r="B181" s="49"/>
      <c r="C181" s="35"/>
      <c r="D181" s="51"/>
      <c r="E181" s="52"/>
      <c r="F181" s="35"/>
    </row>
  </sheetData>
  <sheetProtection sheet="1" objects="1" scenarios="1"/>
  <mergeCells count="47">
    <mergeCell ref="A170:F171"/>
    <mergeCell ref="A172:F173"/>
    <mergeCell ref="A98:F100"/>
    <mergeCell ref="A73:E73"/>
    <mergeCell ref="A74:E74"/>
    <mergeCell ref="A84:F84"/>
    <mergeCell ref="A76:F81"/>
    <mergeCell ref="A85:F87"/>
    <mergeCell ref="A88:F90"/>
    <mergeCell ref="A91:F92"/>
    <mergeCell ref="A93:F95"/>
    <mergeCell ref="A101:F103"/>
    <mergeCell ref="A104:F106"/>
    <mergeCell ref="A107:F107"/>
    <mergeCell ref="A157:C157"/>
    <mergeCell ref="D157:F157"/>
    <mergeCell ref="A67:E67"/>
    <mergeCell ref="A68:E68"/>
    <mergeCell ref="A71:E71"/>
    <mergeCell ref="A72:E72"/>
    <mergeCell ref="A168:F169"/>
    <mergeCell ref="A159:F166"/>
    <mergeCell ref="A108:F109"/>
    <mergeCell ref="A96:F97"/>
    <mergeCell ref="A57:E57"/>
    <mergeCell ref="A62:D62"/>
    <mergeCell ref="A63:D63"/>
    <mergeCell ref="A58:F58"/>
    <mergeCell ref="A66:F66"/>
    <mergeCell ref="A1:F1"/>
    <mergeCell ref="A2:F2"/>
    <mergeCell ref="A3:F3"/>
    <mergeCell ref="A5:F5"/>
    <mergeCell ref="A7:F7"/>
    <mergeCell ref="A54:D54"/>
    <mergeCell ref="A55:D55"/>
    <mergeCell ref="A9:F9"/>
    <mergeCell ref="A17:F17"/>
    <mergeCell ref="A19:F19"/>
    <mergeCell ref="A31:F31"/>
    <mergeCell ref="A45:F45"/>
    <mergeCell ref="A15:D15"/>
    <mergeCell ref="A28:D28"/>
    <mergeCell ref="A30:E30"/>
    <mergeCell ref="A42:D42"/>
    <mergeCell ref="A44:E44"/>
    <mergeCell ref="A11:F11"/>
  </mergeCells>
  <pageMargins left="0.7" right="0.7" top="0.75" bottom="0.75" header="0.3" footer="0.3"/>
  <pageSetup scale="83"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Arboles en tiesto</vt:lpstr>
      <vt:lpstr>'Arboles en tiesto'!Print_Area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CETA1</dc:creator>
  <cp:lastModifiedBy>User</cp:lastModifiedBy>
  <cp:lastPrinted>2022-03-09T16:58:01Z</cp:lastPrinted>
  <dcterms:created xsi:type="dcterms:W3CDTF">2020-01-30T14:49:28Z</dcterms:created>
  <dcterms:modified xsi:type="dcterms:W3CDTF">2022-05-04T13:20:51Z</dcterms:modified>
</cp:coreProperties>
</file>