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FEB679EA-F349-44F3-8F7B-A2C2DB5D670F}" xr6:coauthVersionLast="47" xr6:coauthVersionMax="47" xr10:uidLastSave="{00000000-0000-0000-0000-000000000000}"/>
  <bookViews>
    <workbookView xWindow="-110" yWindow="-110" windowWidth="22780" windowHeight="14660" xr2:uid="{00000000-000D-0000-FFFF-FFFF00000000}"/>
  </bookViews>
  <sheets>
    <sheet name="BERENJENA" sheetId="2" r:id="rId1"/>
  </sheets>
  <definedNames>
    <definedName name="_xlnm.Print_Area" localSheetId="0">BERENJENA!$A$1:$L$171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0" i="2" l="1"/>
  <c r="L63" i="2"/>
  <c r="L62" i="2"/>
  <c r="L61" i="2"/>
  <c r="L60" i="2"/>
  <c r="L38" i="2"/>
  <c r="L37" i="2"/>
  <c r="K78" i="2"/>
  <c r="L78" i="2" s="1"/>
  <c r="L77" i="2"/>
  <c r="L68" i="2"/>
  <c r="L58" i="2"/>
  <c r="L24" i="2"/>
  <c r="L20" i="2"/>
  <c r="L15" i="2"/>
  <c r="K68" i="2"/>
  <c r="L10" i="2"/>
  <c r="L59" i="2"/>
  <c r="L57" i="2"/>
  <c r="L56" i="2"/>
  <c r="L55" i="2"/>
  <c r="L54" i="2"/>
  <c r="K67" i="2"/>
  <c r="L67" i="2"/>
  <c r="K49" i="2"/>
  <c r="L49" i="2"/>
  <c r="K44" i="2"/>
  <c r="L44" i="2"/>
  <c r="K45" i="2"/>
  <c r="L45" i="2"/>
  <c r="K46" i="2"/>
  <c r="L46" i="2"/>
  <c r="K47" i="2"/>
  <c r="L47" i="2"/>
  <c r="K48" i="2"/>
  <c r="L48" i="2"/>
  <c r="K43" i="2"/>
  <c r="K31" i="2"/>
  <c r="L31" i="2"/>
  <c r="K32" i="2"/>
  <c r="L32" i="2"/>
  <c r="K33" i="2"/>
  <c r="L33" i="2"/>
  <c r="K34" i="2"/>
  <c r="L34" i="2"/>
  <c r="K35" i="2"/>
  <c r="L35" i="2"/>
  <c r="K36" i="2"/>
  <c r="L36" i="2"/>
  <c r="K30" i="2"/>
  <c r="K25" i="2"/>
  <c r="L25" i="2"/>
  <c r="K22" i="2"/>
  <c r="L22" i="2"/>
  <c r="K23" i="2"/>
  <c r="L23" i="2"/>
  <c r="K21" i="2"/>
  <c r="L21" i="2"/>
  <c r="K18" i="2"/>
  <c r="L18" i="2"/>
  <c r="K19" i="2"/>
  <c r="L19" i="2"/>
  <c r="K17" i="2"/>
  <c r="L17" i="2"/>
  <c r="K16" i="2"/>
  <c r="L43" i="2"/>
  <c r="K50" i="2"/>
  <c r="K26" i="2"/>
  <c r="L26" i="2"/>
  <c r="L16" i="2"/>
  <c r="L30" i="2"/>
  <c r="K37" i="2"/>
  <c r="L50" i="2"/>
  <c r="K69" i="2"/>
  <c r="L69" i="2"/>
  <c r="K38" i="2"/>
  <c r="K60" i="2" s="1"/>
  <c r="K61" i="2" l="1"/>
  <c r="K62" i="2" l="1"/>
  <c r="K63" i="2" l="1"/>
  <c r="L74" i="2" l="1"/>
  <c r="K79" i="2"/>
  <c r="K70" i="2"/>
  <c r="L73" i="2"/>
  <c r="K81" i="2" s="1"/>
  <c r="L81" i="2" s="1"/>
  <c r="L79" i="2" l="1"/>
  <c r="K80" i="2"/>
  <c r="L80" i="2" s="1"/>
</calcChain>
</file>

<file path=xl/sharedStrings.xml><?xml version="1.0" encoding="utf-8"?>
<sst xmlns="http://schemas.openxmlformats.org/spreadsheetml/2006/main" count="210" uniqueCount="139">
  <si>
    <t>Ton</t>
  </si>
  <si>
    <t>Manga de cabezal</t>
  </si>
  <si>
    <t>caja</t>
  </si>
  <si>
    <t>hora</t>
  </si>
  <si>
    <t>Electricidad</t>
  </si>
  <si>
    <t>Seguros</t>
  </si>
  <si>
    <t>Seguridad</t>
  </si>
  <si>
    <t>gastos</t>
  </si>
  <si>
    <t>Re siembra</t>
  </si>
  <si>
    <t>Abonamiento</t>
  </si>
  <si>
    <t>Control de malezas</t>
  </si>
  <si>
    <t>Siembra</t>
  </si>
  <si>
    <t>Cosecha</t>
  </si>
  <si>
    <t>[2] El costo de semilla varía de acuerdo al híbrido utilizado.</t>
  </si>
  <si>
    <t xml:space="preserve">Myrna Comas Pagan, PhD </t>
  </si>
  <si>
    <t>Servicio de Extensión Agrícola</t>
  </si>
  <si>
    <t>[1] Para un ciclo de producción en 1 cuerda con riego por goteo, topografía llana o semi llana.</t>
  </si>
  <si>
    <t xml:space="preserve">[4] La fórmula de abono que se utilizará dependerá del análisis de suelo y de la disponibilidad </t>
  </si>
  <si>
    <t xml:space="preserve">para los fertilizantes.  El costo de la infraestructura varía de acuerdo a la fuente de agua </t>
  </si>
  <si>
    <t>disponible en la finca, la topografía y otros factores.</t>
  </si>
  <si>
    <t>con el tractor y finalmente se recoge el plástico y las mangas manualmente.</t>
  </si>
  <si>
    <t>Corporación del Fondo del Seguro del Estado (Seguro Obreros), Departamento del Trabajo</t>
  </si>
  <si>
    <t xml:space="preserve"> (Seguro por Desempleo) y Negociado del Seguro Social Choferil (Seguro Choferil).</t>
  </si>
  <si>
    <t xml:space="preserve"> instalación de mangas de riego y plástico.</t>
  </si>
  <si>
    <t>contribuciones.</t>
  </si>
  <si>
    <t>Se recomienda la aplicación de cal si el análisis de suelo determina un pH menor de 6.0.</t>
  </si>
  <si>
    <t>Venta de berenjena</t>
  </si>
  <si>
    <t xml:space="preserve">[3] Cuando se utilizan plántulas.  Se basa en una distancia de siembra de 6´entre bancos,  </t>
  </si>
  <si>
    <t>y 18" entre plantas en hilera sencilla.</t>
  </si>
  <si>
    <t>iniciadora, al momento del trasplante, las restantes 5 libras se diluyen en 100 galones de agua</t>
  </si>
  <si>
    <t>y se aplican foliarmente al mes y medio de la siembra.</t>
  </si>
  <si>
    <t>[6] La cantidad a utilizar dependerá del pH que se determine mediante un  análisis de suelo.</t>
  </si>
  <si>
    <t>producción.  Incluye costo de empaque, ya que se cosecha y empaca en el campo.</t>
  </si>
  <si>
    <t>del producto en el mercado.   El estimado de gastos de abono se calculó en base a la</t>
  </si>
  <si>
    <t>requiere o no fosforo y potasio se ajusta la formula y el precio puede variar.</t>
  </si>
  <si>
    <t>incidencia de plagas y enfermedades, condiciones climatológicas y la eficiencia con que el</t>
  </si>
  <si>
    <t>agricultor maneje su sistema de riego.   Los plaguicidas que utilice el agricultor deben de</t>
  </si>
  <si>
    <t>tener  registro de uso para el cultivo. El agricultor debe leer la etiqueta de los mismos</t>
  </si>
  <si>
    <t>para utilizarlos adecuadamente, teniendo en cuenta la protección del ambiente.</t>
  </si>
  <si>
    <t>trampas para monitoreo de las plagas.  El valor de los plaguicidas varía de acuerdo a la</t>
  </si>
  <si>
    <t xml:space="preserve">[8] Se asume que la finca posee la infraestructura de riego incluyendo tanques y dosificadores </t>
  </si>
  <si>
    <t>[10] Caja con capacidad de 28-30 libras.</t>
  </si>
  <si>
    <t>[11] En este caso se aplicó el salario mínimo federal.</t>
  </si>
  <si>
    <t xml:space="preserve">dependiendo de la variedad de berenjena sembrada.  Se realizan de 8 a 12 pases por ciclo de </t>
  </si>
  <si>
    <t>Supuestos:</t>
  </si>
  <si>
    <t xml:space="preserve">[13] Para recoger el plástico y las mangas se pasa la taladora, luego se corta y despega el plástico </t>
  </si>
  <si>
    <t>[14] Las obligaciones patronales incluyen pagos al “Internal Revenue Service” (Seguro Social),</t>
  </si>
  <si>
    <t>[16] La preparación del terreno incluye arado, rastrillado, banqueo, aplicación de abono base,</t>
  </si>
  <si>
    <t xml:space="preserve">[17] Esto representa un costo de arrendamiento por 6 meses, incluye servicio de riego y pago de </t>
  </si>
  <si>
    <t>19 de febrero de 2019</t>
  </si>
  <si>
    <t xml:space="preserve">[5] El abono foliar se aplica a base de 3 a 5 libras en 100 galones de agua como solución </t>
  </si>
  <si>
    <t xml:space="preserve">[9] El costo se basa en el consumo de energía. Este dependerá de condiciones climáticas. </t>
  </si>
  <si>
    <t>[15] Los gastos de maquinaria incluyen los costos de operador, combustible y mantenimiento.</t>
  </si>
  <si>
    <t>Universidad de Puerto Rico</t>
  </si>
  <si>
    <t xml:space="preserve">Numero de plantas por cuerda para una distancia de siembra de 6' entre bancos y 18" entre plantas </t>
  </si>
  <si>
    <t>Rendimiento por Planta</t>
  </si>
  <si>
    <t>Gastos</t>
  </si>
  <si>
    <t>Partida</t>
  </si>
  <si>
    <t>Unidad</t>
  </si>
  <si>
    <t>Cantidad</t>
  </si>
  <si>
    <t>Precio/Unidad</t>
  </si>
  <si>
    <t>Valor $</t>
  </si>
  <si>
    <t>Mi Finca</t>
  </si>
  <si>
    <t>Quintal</t>
  </si>
  <si>
    <t>Libra</t>
  </si>
  <si>
    <t>Rollo 4,000'</t>
  </si>
  <si>
    <t>Rollo 300'</t>
  </si>
  <si>
    <t>Rollo 7,000'</t>
  </si>
  <si>
    <t>Total de Gastos en Materiales</t>
  </si>
  <si>
    <t>Riego y fertigacion</t>
  </si>
  <si>
    <t>nomina</t>
  </si>
  <si>
    <t>Total de gastos en mano de obra</t>
  </si>
  <si>
    <t>Fertigacion</t>
  </si>
  <si>
    <t>Total de gastos de Maquinaria</t>
  </si>
  <si>
    <t>Total Otros Gastos</t>
  </si>
  <si>
    <t>Total de ingresos</t>
  </si>
  <si>
    <t>Ingreso Neto</t>
  </si>
  <si>
    <t>Total Gastos</t>
  </si>
  <si>
    <t>Ingreso Total</t>
  </si>
  <si>
    <t>Gasto Total</t>
  </si>
  <si>
    <t>Valor</t>
  </si>
  <si>
    <t>Otros gastos</t>
  </si>
  <si>
    <t>.</t>
  </si>
  <si>
    <t>Ingreso Bruto</t>
  </si>
  <si>
    <t>Estudiante Graduada</t>
  </si>
  <si>
    <t>Solo se puede editar celdas color gris</t>
  </si>
  <si>
    <t>Alexandra Gregory Crespo, PhD</t>
  </si>
  <si>
    <t>Plástico</t>
  </si>
  <si>
    <t>Trasplante</t>
  </si>
  <si>
    <t>Aplicación de plaguicidas</t>
  </si>
  <si>
    <t>Disposición de plástico, mangas de riego y recipiente de plaguicidas</t>
  </si>
  <si>
    <t>Disposición de plásticos, mangas de riego y recipientes de plaguicidas</t>
  </si>
  <si>
    <t>Producción Mínima</t>
  </si>
  <si>
    <t>Precio mínimo</t>
  </si>
  <si>
    <t>Catedrática en Economía Agrícola</t>
  </si>
  <si>
    <t>Ermita Hernández Heredia, PhD</t>
  </si>
  <si>
    <t>Departamento de Economía Agrícola</t>
  </si>
  <si>
    <t>aplicación de 150 libras de nitrógeno.  El abono se aplica basado en análisis de suelo, si el suelo</t>
  </si>
  <si>
    <t>Producción por cuerda</t>
  </si>
  <si>
    <t>Plántula</t>
  </si>
  <si>
    <t xml:space="preserve">[7] Esto incluye la aplicación de herbicidas (mínimo) y plaguicidas y la utilización de </t>
  </si>
  <si>
    <t>Recinto Universitario de Mayagüez</t>
  </si>
  <si>
    <t>Colegio de Ciencias Agrícolas</t>
  </si>
  <si>
    <t>Yaira Avilés Ortiz</t>
  </si>
  <si>
    <t xml:space="preserve">Rendimiento por Cuerda (Millar) </t>
  </si>
  <si>
    <t>Joe Kirk R. Lucarne</t>
  </si>
  <si>
    <t>Estudiante Graduado</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</si>
  <si>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</si>
  <si>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Número de cuerdas</t>
  </si>
  <si>
    <t xml:space="preserve">[12] La cosecha comienza a partir de 65 a 80 días de haberse efectuado el trasplante, </t>
  </si>
  <si>
    <t>Gastos misceláneos</t>
  </si>
  <si>
    <r>
      <t>Presupuesto Modelo: Berenjena (1 cuerda)</t>
    </r>
    <r>
      <rPr>
        <b/>
        <vertAlign val="superscript"/>
        <sz val="12"/>
        <color theme="1"/>
        <rFont val="Times New Roman"/>
        <family val="1"/>
      </rPr>
      <t>1</t>
    </r>
  </si>
  <si>
    <r>
      <t>Semilla</t>
    </r>
    <r>
      <rPr>
        <vertAlign val="superscript"/>
        <sz val="12"/>
        <color theme="1"/>
        <rFont val="Times New Roman"/>
        <family val="1"/>
      </rPr>
      <t>2</t>
    </r>
  </si>
  <si>
    <r>
      <t>Propagación de semilla</t>
    </r>
    <r>
      <rPr>
        <vertAlign val="superscript"/>
        <sz val="12"/>
        <color theme="1"/>
        <rFont val="Times New Roman"/>
        <family val="1"/>
      </rPr>
      <t>3</t>
    </r>
  </si>
  <si>
    <r>
      <t>Fertilizantes</t>
    </r>
    <r>
      <rPr>
        <vertAlign val="superscript"/>
        <sz val="12"/>
        <color theme="1"/>
        <rFont val="Times New Roman"/>
        <family val="1"/>
      </rPr>
      <t>4</t>
    </r>
  </si>
  <si>
    <r>
      <t>Abono foliar</t>
    </r>
    <r>
      <rPr>
        <vertAlign val="superscript"/>
        <sz val="12"/>
        <color theme="1"/>
        <rFont val="Times New Roman"/>
        <family val="1"/>
      </rPr>
      <t>5</t>
    </r>
  </si>
  <si>
    <r>
      <t>Carbonato calizo</t>
    </r>
    <r>
      <rPr>
        <vertAlign val="superscript"/>
        <sz val="12"/>
        <color theme="1"/>
        <rFont val="Times New Roman"/>
        <family val="1"/>
      </rPr>
      <t>6</t>
    </r>
  </si>
  <si>
    <r>
      <t>Plaguicidas y Herbicidas</t>
    </r>
    <r>
      <rPr>
        <vertAlign val="superscript"/>
        <sz val="12"/>
        <color theme="1"/>
        <rFont val="Times New Roman"/>
        <family val="1"/>
      </rPr>
      <t>7</t>
    </r>
  </si>
  <si>
    <r>
      <t>Mangas de riego y conectores</t>
    </r>
    <r>
      <rPr>
        <vertAlign val="superscript"/>
        <sz val="12"/>
        <color theme="1"/>
        <rFont val="Times New Roman"/>
        <family val="1"/>
      </rPr>
      <t>8</t>
    </r>
  </si>
  <si>
    <r>
      <t>Agua de riego</t>
    </r>
    <r>
      <rPr>
        <vertAlign val="superscript"/>
        <sz val="12"/>
        <color theme="1"/>
        <rFont val="Times New Roman"/>
        <family val="1"/>
      </rPr>
      <t>9</t>
    </r>
  </si>
  <si>
    <r>
      <t xml:space="preserve">Cajas de empaque </t>
    </r>
    <r>
      <rPr>
        <vertAlign val="superscript"/>
        <sz val="12"/>
        <color theme="1"/>
        <rFont val="Times New Roman"/>
        <family val="1"/>
      </rPr>
      <t>10</t>
    </r>
  </si>
  <si>
    <r>
      <t>Gasto de Mano de obra</t>
    </r>
    <r>
      <rPr>
        <b/>
        <vertAlign val="superscript"/>
        <sz val="12"/>
        <color theme="1"/>
        <rFont val="Times New Roman"/>
        <family val="1"/>
      </rPr>
      <t>11</t>
    </r>
  </si>
  <si>
    <r>
      <t>Cosecha de empaque</t>
    </r>
    <r>
      <rPr>
        <vertAlign val="superscript"/>
        <sz val="12"/>
        <color theme="1"/>
        <rFont val="Times New Roman"/>
        <family val="1"/>
      </rPr>
      <t>12</t>
    </r>
  </si>
  <si>
    <r>
      <t>Disposición de plástico, mangas de riego y recipientes de plaguicidas</t>
    </r>
    <r>
      <rPr>
        <vertAlign val="superscript"/>
        <sz val="12"/>
        <color theme="1"/>
        <rFont val="Times New Roman"/>
        <family val="1"/>
      </rPr>
      <t>13</t>
    </r>
  </si>
  <si>
    <r>
      <t>Obligaciones patronales</t>
    </r>
    <r>
      <rPr>
        <vertAlign val="superscript"/>
        <sz val="12"/>
        <color theme="1"/>
        <rFont val="Times New Roman"/>
        <family val="1"/>
      </rPr>
      <t>14</t>
    </r>
  </si>
  <si>
    <r>
      <t>Gastos de Maquinaria</t>
    </r>
    <r>
      <rPr>
        <b/>
        <vertAlign val="superscript"/>
        <sz val="12"/>
        <color theme="1"/>
        <rFont val="Times New Roman"/>
        <family val="1"/>
      </rPr>
      <t>15</t>
    </r>
  </si>
  <si>
    <r>
      <t>Preparación del terreno</t>
    </r>
    <r>
      <rPr>
        <vertAlign val="superscript"/>
        <sz val="12"/>
        <color theme="1"/>
        <rFont val="Times New Roman"/>
        <family val="1"/>
      </rPr>
      <t>16</t>
    </r>
  </si>
  <si>
    <r>
      <t>Uso de terreno</t>
    </r>
    <r>
      <rPr>
        <vertAlign val="superscript"/>
        <sz val="12"/>
        <color theme="1"/>
        <rFont val="Times New Roman"/>
        <family val="1"/>
      </rPr>
      <t>17</t>
    </r>
  </si>
  <si>
    <r>
      <t>Administración, Supervisión e Imprevistos</t>
    </r>
    <r>
      <rPr>
        <vertAlign val="superscript"/>
        <sz val="12"/>
        <color theme="1"/>
        <rFont val="Times New Roman"/>
        <family val="1"/>
      </rPr>
      <t>18</t>
    </r>
  </si>
  <si>
    <r>
      <t>Interés sobre los gastos</t>
    </r>
    <r>
      <rPr>
        <vertAlign val="superscript"/>
        <sz val="12"/>
        <color theme="1"/>
        <rFont val="Times New Roman"/>
        <family val="1"/>
      </rPr>
      <t>19</t>
    </r>
  </si>
  <si>
    <t xml:space="preserve">[18] 10% del total de mano de obra y maquinaria						</t>
  </si>
  <si>
    <t>[19] El interes sobre el capital circulante es el costo del dinero en efectivo que se usa en la empresa.  Total de gastos en efectivo por la tasa de interés prevaleciente en el mercado (9%).</t>
  </si>
  <si>
    <r>
      <t>Subsidio salarial</t>
    </r>
    <r>
      <rPr>
        <vertAlign val="superscript"/>
        <sz val="12"/>
        <color theme="1"/>
        <rFont val="Times New Roman"/>
        <family val="1"/>
      </rPr>
      <t>20</t>
    </r>
  </si>
  <si>
    <t>[20] No se tomó en consideración el subsidio salarial, si se aplicara el subsidio el ingreso neto aumentaría. Se proveyó encasillado para que coloque el valor del subsidio.</t>
  </si>
  <si>
    <t>FECHA DE REVISION</t>
  </si>
  <si>
    <t>MARZO 2022</t>
  </si>
  <si>
    <t>This material is based upon work supported by USDA/OPPE under Award Number: AO212501x443G010</t>
  </si>
  <si>
    <t>Catedrática Servicio de Extensión Agrícola</t>
  </si>
  <si>
    <t>Especialista en Hortalizas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</si>
</sst>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00_);[Red]\(&quot;$&quot;#,##0.0000\)"/>
    <numFmt numFmtId="165" formatCode="0.0"/>
  </numFmts>
  <fonts count="15" x14ac:knownFonts="1">
    <font>
      <sz val="11"/>
      <color theme="1"/>
      <name val="Calibri"/>
      <family val="2"/>
      <scheme val="minor"/>
    </font>
    <font>
      <sz val="12"/>
      <color theme="1"/>
      <name val="Times New Roman"/>
      <family val="1"/>
    </font>
    <font>
      <b/>
      <sz val="12"/>
      <color theme="1"/>
      <name val="Times New Roman"/>
      <family val="1"/>
    </font>
    <font>
      <u/>
      <sz val="11"/>
      <color theme="10"/>
      <name val="Calibri"/>
      <family val="2"/>
      <scheme val="minor"/>
    </font>
    <font>
      <sz val="12"/>
      <color theme="4" tint="-0.249977111117893"/>
      <name val="Times New Roman"/>
      <family val="1"/>
    </font>
    <font>
      <u/>
      <sz val="12"/>
      <color theme="10"/>
      <name val="Times New Roman"/>
      <family val="1"/>
    </font>
    <font>
      <u/>
      <sz val="12"/>
      <color theme="4" tint="-0.249977111117893"/>
      <name val="Times New Roman"/>
      <family val="1"/>
    </font>
    <font>
      <u/>
      <sz val="12"/>
      <color rgb="FF0070C0"/>
      <name val="Times New Roman"/>
      <family val="1"/>
    </font>
    <font>
      <b/>
      <sz val="11"/>
      <color theme="1"/>
      <name val="Calibri"/>
      <family val="2"/>
      <scheme val="minor"/>
    </font>
    <font>
      <b/>
      <sz val="12"/>
      <color rgb="FF000000"/>
      <name val="Times New Roman"/>
      <family val="1"/>
    </font>
    <font>
      <b/>
      <vertAlign val="superscript"/>
      <sz val="12"/>
      <color theme="1"/>
      <name val="Times New Roman"/>
      <family val="1"/>
    </font>
    <font>
      <vertAlign val="superscript"/>
      <sz val="12"/>
      <color theme="1"/>
      <name val="Times New Roman"/>
      <family val="1"/>
    </font>
    <font>
      <sz val="12"/>
      <name val="Times New Roman"/>
      <family val="1"/>
    </font>
    <font>
      <b/>
      <sz val="12"/>
      <name val="Times New Roman"/>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43" fontId="14" fillId="0" borderId="0" applyFont="0" applyFill="0" applyBorder="0" applyAlignment="0" applyProtection="0"/>
  </cellStyleXfs>
  <cellXfs count="70">
    <xf numFmtId="0" fontId="0" fillId="0" borderId="0" xfId="0"/>
    <xf numFmtId="0" fontId="1" fillId="0" borderId="0" xfId="0" applyFont="1"/>
    <xf numFmtId="0" fontId="0" fillId="0" borderId="0" xfId="0" applyBorder="1"/>
    <xf numFmtId="0" fontId="1" fillId="0" borderId="1" xfId="0" applyFont="1" applyBorder="1"/>
    <xf numFmtId="8" fontId="1" fillId="0" borderId="1" xfId="0" applyNumberFormat="1" applyFont="1" applyBorder="1"/>
    <xf numFmtId="0" fontId="2" fillId="0" borderId="1" xfId="0" applyFont="1" applyBorder="1"/>
    <xf numFmtId="0" fontId="1" fillId="0" borderId="0" xfId="0" applyFont="1" applyBorder="1"/>
    <xf numFmtId="0" fontId="1" fillId="2" borderId="1" xfId="0" applyFont="1" applyFill="1" applyBorder="1"/>
    <xf numFmtId="3" fontId="1" fillId="0" borderId="1" xfId="0" applyNumberFormat="1" applyFont="1" applyBorder="1"/>
    <xf numFmtId="0" fontId="2" fillId="0" borderId="1" xfId="0" applyFont="1" applyBorder="1" applyAlignment="1">
      <alignment horizontal="center"/>
    </xf>
    <xf numFmtId="0" fontId="0" fillId="0" borderId="0" xfId="0" applyProtection="1">
      <protection locked="0"/>
    </xf>
    <xf numFmtId="3" fontId="1" fillId="3" borderId="1" xfId="0" applyNumberFormat="1" applyFont="1" applyFill="1" applyBorder="1" applyProtection="1">
      <protection locked="0"/>
    </xf>
    <xf numFmtId="0" fontId="1" fillId="3" borderId="1" xfId="0" applyFont="1" applyFill="1" applyBorder="1" applyProtection="1">
      <protection locked="0"/>
    </xf>
    <xf numFmtId="164" fontId="1" fillId="3" borderId="1" xfId="0" applyNumberFormat="1" applyFont="1" applyFill="1" applyBorder="1" applyProtection="1">
      <protection locked="0"/>
    </xf>
    <xf numFmtId="8" fontId="1" fillId="3" borderId="1" xfId="0" applyNumberFormat="1" applyFont="1" applyFill="1" applyBorder="1" applyProtection="1">
      <protection locked="0"/>
    </xf>
    <xf numFmtId="9" fontId="1" fillId="3" borderId="1" xfId="0" applyNumberFormat="1" applyFont="1" applyFill="1" applyBorder="1" applyProtection="1">
      <protection locked="0"/>
    </xf>
    <xf numFmtId="0" fontId="1" fillId="0" borderId="0" xfId="0" applyFont="1" applyAlignment="1">
      <alignment vertical="center"/>
    </xf>
    <xf numFmtId="0" fontId="5" fillId="0" borderId="0" xfId="1" applyFont="1" applyAlignment="1">
      <alignment vertical="center"/>
    </xf>
    <xf numFmtId="0" fontId="6" fillId="0" borderId="0" xfId="1" applyFont="1" applyAlignment="1">
      <alignment vertical="center"/>
    </xf>
    <xf numFmtId="0" fontId="4" fillId="0" borderId="0" xfId="0" applyFont="1"/>
    <xf numFmtId="0" fontId="7" fillId="0" borderId="0" xfId="1" applyFont="1" applyAlignment="1">
      <alignment vertical="center"/>
    </xf>
    <xf numFmtId="0" fontId="2" fillId="0" borderId="0" xfId="0" applyFont="1"/>
    <xf numFmtId="0" fontId="8" fillId="0" borderId="0" xfId="0" applyFont="1"/>
    <xf numFmtId="0" fontId="9" fillId="0" borderId="0" xfId="0" applyFont="1" applyAlignment="1">
      <alignment horizontal="center" vertical="center" wrapText="1"/>
    </xf>
    <xf numFmtId="0" fontId="1" fillId="0" borderId="0" xfId="0" applyFont="1" applyBorder="1" applyAlignment="1">
      <alignment horizontal="left"/>
    </xf>
    <xf numFmtId="0" fontId="2" fillId="0" borderId="0" xfId="0" applyFont="1" applyAlignment="1"/>
    <xf numFmtId="0" fontId="1" fillId="0" borderId="1" xfId="0" applyFont="1" applyFill="1" applyBorder="1" applyProtection="1">
      <protection locked="0"/>
    </xf>
    <xf numFmtId="44" fontId="1" fillId="0" borderId="1" xfId="0" applyNumberFormat="1" applyFont="1" applyBorder="1" applyAlignment="1">
      <alignment horizontal="center"/>
    </xf>
    <xf numFmtId="0" fontId="1" fillId="3" borderId="1" xfId="0" applyNumberFormat="1" applyFont="1" applyFill="1" applyBorder="1" applyAlignment="1" applyProtection="1">
      <alignment horizontal="center"/>
      <protection locked="0"/>
    </xf>
    <xf numFmtId="0" fontId="1" fillId="0" borderId="1" xfId="0" applyNumberFormat="1" applyFont="1" applyBorder="1" applyAlignment="1">
      <alignment horizontal="center"/>
    </xf>
    <xf numFmtId="44" fontId="1" fillId="0" borderId="1" xfId="0" applyNumberFormat="1" applyFont="1" applyBorder="1"/>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xf numFmtId="0" fontId="2" fillId="0" borderId="0" xfId="0" applyFont="1" applyAlignment="1">
      <alignment vertical="center"/>
    </xf>
    <xf numFmtId="0" fontId="1" fillId="0" borderId="0" xfId="0" applyFont="1"/>
    <xf numFmtId="8" fontId="1" fillId="3" borderId="1" xfId="0" applyNumberFormat="1" applyFont="1" applyFill="1" applyBorder="1" applyProtection="1">
      <protection locked="0"/>
    </xf>
    <xf numFmtId="0" fontId="1" fillId="0" borderId="0" xfId="0" applyFont="1" applyAlignment="1">
      <alignment vertical="center"/>
    </xf>
    <xf numFmtId="0" fontId="2" fillId="0" borderId="0" xfId="0" applyFont="1"/>
    <xf numFmtId="0" fontId="9" fillId="0" borderId="0" xfId="0" applyFont="1" applyAlignment="1">
      <alignment vertical="center" wrapText="1"/>
    </xf>
    <xf numFmtId="44" fontId="1" fillId="3" borderId="1" xfId="0" applyNumberFormat="1" applyFont="1" applyFill="1" applyBorder="1" applyProtection="1">
      <protection locked="0"/>
    </xf>
    <xf numFmtId="2" fontId="1" fillId="0" borderId="1" xfId="0" applyNumberFormat="1" applyFont="1" applyBorder="1"/>
    <xf numFmtId="165" fontId="1" fillId="0" borderId="1" xfId="0" applyNumberFormat="1" applyFont="1" applyBorder="1"/>
    <xf numFmtId="43" fontId="1" fillId="0" borderId="1" xfId="2" applyNumberFormat="1" applyFont="1" applyBorder="1"/>
    <xf numFmtId="0" fontId="1" fillId="0" borderId="1"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3" borderId="0"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1" fillId="0" borderId="0"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2" fillId="0" borderId="0" xfId="0" applyFont="1" applyBorder="1" applyAlignment="1">
      <alignment horizontal="center"/>
    </xf>
    <xf numFmtId="0" fontId="13" fillId="0" borderId="0" xfId="0" applyFont="1" applyAlignment="1">
      <alignment horizontal="center" vertical="top" wrapText="1"/>
    </xf>
    <xf numFmtId="0" fontId="9" fillId="0" borderId="0" xfId="0" applyFont="1" applyAlignment="1">
      <alignment horizontal="center" vertical="center" wrapText="1"/>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13</xdr:row>
      <xdr:rowOff>0</xdr:rowOff>
    </xdr:from>
    <xdr:to>
      <xdr:col>17</xdr:col>
      <xdr:colOff>304800</xdr:colOff>
      <xdr:row>14</xdr:row>
      <xdr:rowOff>107950</xdr:rowOff>
    </xdr:to>
    <xdr:sp macro="" textlink="">
      <xdr:nvSpPr>
        <xdr:cNvPr id="1026" name="AutoShape 2">
          <a:extLst>
            <a:ext uri="{FF2B5EF4-FFF2-40B4-BE49-F238E27FC236}">
              <a16:creationId xmlns:a16="http://schemas.microsoft.com/office/drawing/2014/main" id="{2AFA6B61-4B0A-4487-9072-47B917E0CDB6}"/>
            </a:ext>
          </a:extLst>
        </xdr:cNvPr>
        <xdr:cNvSpPr>
          <a:spLocks noChangeAspect="1" noChangeArrowheads="1"/>
        </xdr:cNvSpPr>
      </xdr:nvSpPr>
      <xdr:spPr bwMode="auto">
        <a:xfrm>
          <a:off x="11042650" y="236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480541</xdr:colOff>
      <xdr:row>0</xdr:row>
      <xdr:rowOff>77230</xdr:rowOff>
    </xdr:from>
    <xdr:to>
      <xdr:col>2</xdr:col>
      <xdr:colOff>377567</xdr:colOff>
      <xdr:row>5</xdr:row>
      <xdr:rowOff>28962</xdr:rowOff>
    </xdr:to>
    <xdr:pic>
      <xdr:nvPicPr>
        <xdr:cNvPr id="5" name="Picture 4">
          <a:extLst>
            <a:ext uri="{FF2B5EF4-FFF2-40B4-BE49-F238E27FC236}">
              <a16:creationId xmlns:a16="http://schemas.microsoft.com/office/drawing/2014/main" id="{E23070BE-7D11-4B5C-82B1-2D0A5A5D50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541" y="77230"/>
          <a:ext cx="1115540" cy="978243"/>
        </a:xfrm>
        <a:prstGeom prst="rect">
          <a:avLst/>
        </a:prstGeom>
      </xdr:spPr>
    </xdr:pic>
    <xdr:clientData/>
  </xdr:twoCellAnchor>
  <xdr:twoCellAnchor editAs="oneCell">
    <xdr:from>
      <xdr:col>1</xdr:col>
      <xdr:colOff>71549</xdr:colOff>
      <xdr:row>163</xdr:row>
      <xdr:rowOff>178873</xdr:rowOff>
    </xdr:from>
    <xdr:to>
      <xdr:col>2</xdr:col>
      <xdr:colOff>580980</xdr:colOff>
      <xdr:row>167</xdr:row>
      <xdr:rowOff>130226</xdr:rowOff>
    </xdr:to>
    <xdr:pic>
      <xdr:nvPicPr>
        <xdr:cNvPr id="4" name="Picture 3" descr="Related image">
          <a:extLst>
            <a:ext uri="{FF2B5EF4-FFF2-40B4-BE49-F238E27FC236}">
              <a16:creationId xmlns:a16="http://schemas.microsoft.com/office/drawing/2014/main" id="{DD7A62E1-CF40-469A-BBD1-D855EEC564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9718" y="32939507"/>
          <a:ext cx="1117600" cy="738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71549</xdr:colOff>
      <xdr:row>163</xdr:row>
      <xdr:rowOff>53662</xdr:rowOff>
    </xdr:from>
    <xdr:to>
      <xdr:col>8</xdr:col>
      <xdr:colOff>426184</xdr:colOff>
      <xdr:row>167</xdr:row>
      <xdr:rowOff>170805</xdr:rowOff>
    </xdr:to>
    <xdr:pic>
      <xdr:nvPicPr>
        <xdr:cNvPr id="6" name="Picture 5" descr="Image result for upr logo">
          <a:extLst>
            <a:ext uri="{FF2B5EF4-FFF2-40B4-BE49-F238E27FC236}">
              <a16:creationId xmlns:a16="http://schemas.microsoft.com/office/drawing/2014/main" id="{438194AE-8AF1-44C9-9E6C-FA63A64CC6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0563" y="32814296"/>
          <a:ext cx="1794565" cy="90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456127</xdr:colOff>
      <xdr:row>163</xdr:row>
      <xdr:rowOff>152042</xdr:rowOff>
    </xdr:from>
    <xdr:to>
      <xdr:col>11</xdr:col>
      <xdr:colOff>200209</xdr:colOff>
      <xdr:row>167</xdr:row>
      <xdr:rowOff>109844</xdr:rowOff>
    </xdr:to>
    <xdr:pic>
      <xdr:nvPicPr>
        <xdr:cNvPr id="7" name="Picture 6" descr="Image result for UPRM">
          <a:extLst>
            <a:ext uri="{FF2B5EF4-FFF2-40B4-BE49-F238E27FC236}">
              <a16:creationId xmlns:a16="http://schemas.microsoft.com/office/drawing/2014/main" id="{A19D74D8-CAB9-4D93-8CFA-B5BD7CBD04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76902" y="32912676"/>
          <a:ext cx="763659" cy="74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0"/>
  <sheetViews>
    <sheetView tabSelected="1" topLeftCell="A26" zoomScale="88" zoomScaleNormal="71" workbookViewId="0">
      <selection activeCell="K26" sqref="K26 K38 K50 K54:K60 H61"/>
    </sheetView>
  </sheetViews>
  <sheetFormatPr defaultRowHeight="14.5" x14ac:dyDescent="0.35"/>
  <cols>
    <col min="7" max="7" width="10.81640625" customWidth="1"/>
    <col min="8" max="8" width="9.81640625" bestFit="1" customWidth="1"/>
    <col min="9" max="9" width="12.453125" bestFit="1" customWidth="1"/>
    <col min="10" max="10" width="15.26953125" bestFit="1" customWidth="1"/>
    <col min="11" max="11" width="14.54296875" customWidth="1"/>
    <col min="12" max="12" width="13" bestFit="1" customWidth="1"/>
  </cols>
  <sheetData>
    <row r="1" spans="1:19" ht="15.5" x14ac:dyDescent="0.35">
      <c r="A1" s="61" t="s">
        <v>53</v>
      </c>
      <c r="B1" s="61"/>
      <c r="C1" s="61"/>
      <c r="D1" s="61"/>
      <c r="E1" s="61"/>
      <c r="F1" s="61"/>
      <c r="G1" s="61"/>
      <c r="H1" s="61"/>
      <c r="I1" s="61"/>
      <c r="J1" s="61"/>
      <c r="K1" s="61"/>
      <c r="L1" s="61"/>
    </row>
    <row r="2" spans="1:19" ht="15.5" x14ac:dyDescent="0.35">
      <c r="A2" s="61" t="s">
        <v>101</v>
      </c>
      <c r="B2" s="61"/>
      <c r="C2" s="61"/>
      <c r="D2" s="61"/>
      <c r="E2" s="61"/>
      <c r="F2" s="61"/>
      <c r="G2" s="61"/>
      <c r="H2" s="61"/>
      <c r="I2" s="61"/>
      <c r="J2" s="61"/>
      <c r="K2" s="61"/>
      <c r="L2" s="61"/>
    </row>
    <row r="3" spans="1:19" ht="15.5" x14ac:dyDescent="0.35">
      <c r="A3" s="61" t="s">
        <v>102</v>
      </c>
      <c r="B3" s="61"/>
      <c r="C3" s="61"/>
      <c r="D3" s="61"/>
      <c r="E3" s="61"/>
      <c r="F3" s="61"/>
      <c r="G3" s="61"/>
      <c r="H3" s="61"/>
      <c r="I3" s="61"/>
      <c r="J3" s="61"/>
      <c r="K3" s="61"/>
      <c r="L3" s="61"/>
    </row>
    <row r="4" spans="1:19" s="2" customFormat="1" ht="15.5" x14ac:dyDescent="0.35">
      <c r="A4" s="6"/>
      <c r="B4" s="6"/>
      <c r="C4" s="6"/>
      <c r="D4" s="6"/>
      <c r="E4" s="6"/>
      <c r="F4" s="6"/>
      <c r="G4" s="6"/>
      <c r="H4" s="6"/>
      <c r="I4" s="6"/>
      <c r="J4" s="6"/>
      <c r="K4" s="6"/>
      <c r="L4" s="6"/>
    </row>
    <row r="5" spans="1:19" ht="18.5" x14ac:dyDescent="0.35">
      <c r="A5" s="61" t="s">
        <v>111</v>
      </c>
      <c r="B5" s="61"/>
      <c r="C5" s="61"/>
      <c r="D5" s="61"/>
      <c r="E5" s="61"/>
      <c r="F5" s="61"/>
      <c r="G5" s="61"/>
      <c r="H5" s="61"/>
      <c r="I5" s="61"/>
      <c r="J5" s="61"/>
      <c r="K5" s="61"/>
      <c r="L5" s="61"/>
    </row>
    <row r="6" spans="1:19" s="2" customFormat="1" ht="15.5" x14ac:dyDescent="0.35">
      <c r="A6" s="6"/>
      <c r="B6" s="6"/>
      <c r="C6" s="6"/>
      <c r="D6" s="6"/>
      <c r="E6" s="6"/>
      <c r="F6" s="6"/>
      <c r="G6" s="6"/>
      <c r="H6" s="6"/>
      <c r="I6" s="6"/>
      <c r="J6" s="6"/>
      <c r="K6" s="6"/>
      <c r="L6" s="6"/>
    </row>
    <row r="7" spans="1:19" ht="15.5" x14ac:dyDescent="0.35">
      <c r="A7" s="49" t="s">
        <v>98</v>
      </c>
      <c r="B7" s="50"/>
      <c r="C7" s="50"/>
      <c r="D7" s="50"/>
      <c r="E7" s="50"/>
      <c r="F7" s="50"/>
      <c r="G7" s="50"/>
      <c r="H7" s="50"/>
      <c r="I7" s="50"/>
      <c r="J7" s="50"/>
      <c r="K7" s="50"/>
      <c r="L7" s="51"/>
    </row>
    <row r="8" spans="1:19" ht="15.5" x14ac:dyDescent="0.35">
      <c r="A8" s="47" t="s">
        <v>54</v>
      </c>
      <c r="B8" s="47"/>
      <c r="C8" s="47"/>
      <c r="D8" s="47"/>
      <c r="E8" s="47"/>
      <c r="F8" s="47"/>
      <c r="G8" s="47"/>
      <c r="H8" s="47"/>
      <c r="I8" s="47"/>
      <c r="J8" s="47"/>
      <c r="K8" s="47"/>
      <c r="L8" s="12">
        <v>7000</v>
      </c>
    </row>
    <row r="9" spans="1:19" ht="15.5" x14ac:dyDescent="0.35">
      <c r="A9" s="47" t="s">
        <v>55</v>
      </c>
      <c r="B9" s="47"/>
      <c r="C9" s="47"/>
      <c r="D9" s="47"/>
      <c r="E9" s="47"/>
      <c r="F9" s="47"/>
      <c r="G9" s="47"/>
      <c r="H9" s="47"/>
      <c r="I9" s="47"/>
      <c r="J9" s="47"/>
      <c r="K9" s="47"/>
      <c r="L9" s="12">
        <v>10</v>
      </c>
    </row>
    <row r="10" spans="1:19" ht="15.5" x14ac:dyDescent="0.35">
      <c r="A10" s="47" t="s">
        <v>104</v>
      </c>
      <c r="B10" s="47"/>
      <c r="C10" s="47"/>
      <c r="D10" s="47"/>
      <c r="E10" s="47"/>
      <c r="F10" s="47"/>
      <c r="G10" s="47"/>
      <c r="H10" s="47"/>
      <c r="I10" s="47"/>
      <c r="J10" s="47"/>
      <c r="K10" s="47"/>
      <c r="L10" s="3">
        <f>(L9*L8)/1000</f>
        <v>70</v>
      </c>
      <c r="S10" s="10"/>
    </row>
    <row r="11" spans="1:19" ht="15.5" x14ac:dyDescent="0.35">
      <c r="A11" s="24"/>
      <c r="B11" s="24"/>
      <c r="C11" s="24"/>
      <c r="D11" s="24"/>
      <c r="E11" s="24"/>
      <c r="F11" s="24"/>
      <c r="G11" s="24"/>
      <c r="H11" s="24"/>
      <c r="I11" s="24"/>
      <c r="J11" s="24"/>
      <c r="K11" s="24"/>
      <c r="L11" s="6"/>
      <c r="S11" s="10"/>
    </row>
    <row r="12" spans="1:19" s="2" customFormat="1" ht="15.5" x14ac:dyDescent="0.35">
      <c r="A12" s="52" t="s">
        <v>85</v>
      </c>
      <c r="B12" s="52"/>
      <c r="C12" s="52"/>
      <c r="D12" s="52"/>
      <c r="E12" s="52"/>
      <c r="F12" s="52"/>
      <c r="G12" s="52"/>
      <c r="H12" s="52"/>
      <c r="I12" s="52"/>
      <c r="J12" s="52"/>
      <c r="K12" s="52"/>
      <c r="L12" s="52"/>
    </row>
    <row r="13" spans="1:19" ht="15.5" x14ac:dyDescent="0.35">
      <c r="A13" s="49" t="s">
        <v>56</v>
      </c>
      <c r="B13" s="50"/>
      <c r="C13" s="50"/>
      <c r="D13" s="50"/>
      <c r="E13" s="50"/>
      <c r="F13" s="50"/>
      <c r="G13" s="50"/>
      <c r="H13" s="50"/>
      <c r="I13" s="50"/>
      <c r="J13" s="50"/>
      <c r="K13" s="50"/>
      <c r="L13" s="51"/>
    </row>
    <row r="14" spans="1:19" ht="15.5" x14ac:dyDescent="0.35">
      <c r="A14" s="48"/>
      <c r="B14" s="48"/>
      <c r="C14" s="48"/>
      <c r="D14" s="48"/>
      <c r="E14" s="48"/>
      <c r="F14" s="48"/>
      <c r="G14" s="48"/>
      <c r="H14" s="5" t="s">
        <v>59</v>
      </c>
      <c r="I14" s="5" t="s">
        <v>58</v>
      </c>
      <c r="J14" s="5" t="s">
        <v>60</v>
      </c>
      <c r="K14" s="5" t="s">
        <v>61</v>
      </c>
      <c r="L14" s="5" t="s">
        <v>62</v>
      </c>
    </row>
    <row r="15" spans="1:19" ht="18.5" x14ac:dyDescent="0.35">
      <c r="A15" s="47" t="s">
        <v>112</v>
      </c>
      <c r="B15" s="47"/>
      <c r="C15" s="47"/>
      <c r="D15" s="47"/>
      <c r="E15" s="47"/>
      <c r="F15" s="47"/>
      <c r="G15" s="47"/>
      <c r="H15" s="3" t="s">
        <v>82</v>
      </c>
      <c r="I15" s="3" t="s">
        <v>82</v>
      </c>
      <c r="J15" s="3" t="s">
        <v>82</v>
      </c>
      <c r="K15" s="30">
        <v>200</v>
      </c>
      <c r="L15" s="30">
        <f>200-K15</f>
        <v>0</v>
      </c>
    </row>
    <row r="16" spans="1:19" ht="18.5" x14ac:dyDescent="0.35">
      <c r="A16" s="47" t="s">
        <v>113</v>
      </c>
      <c r="B16" s="47"/>
      <c r="C16" s="47"/>
      <c r="D16" s="47"/>
      <c r="E16" s="47"/>
      <c r="F16" s="47"/>
      <c r="G16" s="47"/>
      <c r="H16" s="11">
        <v>4800</v>
      </c>
      <c r="I16" s="3" t="s">
        <v>99</v>
      </c>
      <c r="J16" s="13">
        <v>6.5000000000000002E-2</v>
      </c>
      <c r="K16" s="30">
        <f>H16*J16</f>
        <v>312</v>
      </c>
      <c r="L16" s="30">
        <f>312-K16</f>
        <v>0</v>
      </c>
    </row>
    <row r="17" spans="1:12" ht="18.5" x14ac:dyDescent="0.35">
      <c r="A17" s="47" t="s">
        <v>114</v>
      </c>
      <c r="B17" s="47"/>
      <c r="C17" s="47"/>
      <c r="D17" s="47"/>
      <c r="E17" s="47"/>
      <c r="F17" s="47"/>
      <c r="G17" s="47"/>
      <c r="H17" s="12">
        <v>8</v>
      </c>
      <c r="I17" s="3" t="s">
        <v>63</v>
      </c>
      <c r="J17" s="14">
        <v>35</v>
      </c>
      <c r="K17" s="30">
        <f>H17*J17</f>
        <v>280</v>
      </c>
      <c r="L17" s="30">
        <f>280-K17</f>
        <v>0</v>
      </c>
    </row>
    <row r="18" spans="1:12" ht="18.5" x14ac:dyDescent="0.35">
      <c r="A18" s="47" t="s">
        <v>115</v>
      </c>
      <c r="B18" s="47"/>
      <c r="C18" s="47"/>
      <c r="D18" s="47"/>
      <c r="E18" s="47"/>
      <c r="F18" s="47"/>
      <c r="G18" s="47"/>
      <c r="H18" s="12">
        <v>10</v>
      </c>
      <c r="I18" s="3" t="s">
        <v>64</v>
      </c>
      <c r="J18" s="14">
        <v>2</v>
      </c>
      <c r="K18" s="30">
        <f t="shared" ref="K18:K19" si="0">H18*J18</f>
        <v>20</v>
      </c>
      <c r="L18" s="30">
        <f>20-K18</f>
        <v>0</v>
      </c>
    </row>
    <row r="19" spans="1:12" ht="18.5" x14ac:dyDescent="0.35">
      <c r="A19" s="47" t="s">
        <v>116</v>
      </c>
      <c r="B19" s="47"/>
      <c r="C19" s="47"/>
      <c r="D19" s="47"/>
      <c r="E19" s="47"/>
      <c r="F19" s="47"/>
      <c r="G19" s="47"/>
      <c r="H19" s="12">
        <v>2</v>
      </c>
      <c r="I19" s="3" t="s">
        <v>0</v>
      </c>
      <c r="J19" s="14">
        <v>120</v>
      </c>
      <c r="K19" s="30">
        <f t="shared" si="0"/>
        <v>240</v>
      </c>
      <c r="L19" s="30">
        <f>240-K19</f>
        <v>0</v>
      </c>
    </row>
    <row r="20" spans="1:12" ht="18.5" x14ac:dyDescent="0.35">
      <c r="A20" s="47" t="s">
        <v>117</v>
      </c>
      <c r="B20" s="47"/>
      <c r="C20" s="47"/>
      <c r="D20" s="47"/>
      <c r="E20" s="47"/>
      <c r="F20" s="47"/>
      <c r="G20" s="47"/>
      <c r="H20" s="7" t="s">
        <v>82</v>
      </c>
      <c r="I20" s="3" t="s">
        <v>82</v>
      </c>
      <c r="J20" s="7" t="s">
        <v>82</v>
      </c>
      <c r="K20" s="30">
        <v>1000</v>
      </c>
      <c r="L20" s="30">
        <f>1000-K20</f>
        <v>0</v>
      </c>
    </row>
    <row r="21" spans="1:12" ht="15.5" x14ac:dyDescent="0.35">
      <c r="A21" s="47" t="s">
        <v>87</v>
      </c>
      <c r="B21" s="47"/>
      <c r="C21" s="47"/>
      <c r="D21" s="47"/>
      <c r="E21" s="47"/>
      <c r="F21" s="47"/>
      <c r="G21" s="47"/>
      <c r="H21" s="12">
        <v>1.7</v>
      </c>
      <c r="I21" s="3" t="s">
        <v>65</v>
      </c>
      <c r="J21" s="14">
        <v>180</v>
      </c>
      <c r="K21" s="30">
        <f>H21*J21</f>
        <v>306</v>
      </c>
      <c r="L21" s="30">
        <f>306-K21</f>
        <v>0</v>
      </c>
    </row>
    <row r="22" spans="1:12" ht="15.5" x14ac:dyDescent="0.35">
      <c r="A22" s="47" t="s">
        <v>1</v>
      </c>
      <c r="B22" s="47"/>
      <c r="C22" s="47"/>
      <c r="D22" s="47"/>
      <c r="E22" s="47"/>
      <c r="F22" s="47"/>
      <c r="G22" s="47"/>
      <c r="H22" s="12">
        <v>0.5</v>
      </c>
      <c r="I22" s="3" t="s">
        <v>66</v>
      </c>
      <c r="J22" s="14">
        <v>250</v>
      </c>
      <c r="K22" s="30">
        <f t="shared" ref="K22:K23" si="1">H22*J22</f>
        <v>125</v>
      </c>
      <c r="L22" s="30">
        <f>125-K22</f>
        <v>0</v>
      </c>
    </row>
    <row r="23" spans="1:12" ht="18.5" x14ac:dyDescent="0.35">
      <c r="A23" s="47" t="s">
        <v>118</v>
      </c>
      <c r="B23" s="47"/>
      <c r="C23" s="47"/>
      <c r="D23" s="47"/>
      <c r="E23" s="47"/>
      <c r="F23" s="47"/>
      <c r="G23" s="47"/>
      <c r="H23" s="12">
        <v>1</v>
      </c>
      <c r="I23" s="3" t="s">
        <v>67</v>
      </c>
      <c r="J23" s="14">
        <v>225</v>
      </c>
      <c r="K23" s="30">
        <f t="shared" si="1"/>
        <v>225</v>
      </c>
      <c r="L23" s="30">
        <f>225-K23</f>
        <v>0</v>
      </c>
    </row>
    <row r="24" spans="1:12" ht="18.5" x14ac:dyDescent="0.35">
      <c r="A24" s="47" t="s">
        <v>119</v>
      </c>
      <c r="B24" s="47"/>
      <c r="C24" s="47"/>
      <c r="D24" s="47"/>
      <c r="E24" s="47"/>
      <c r="F24" s="47"/>
      <c r="G24" s="47"/>
      <c r="H24" s="3" t="s">
        <v>82</v>
      </c>
      <c r="I24" s="3" t="s">
        <v>82</v>
      </c>
      <c r="J24" s="3" t="s">
        <v>82</v>
      </c>
      <c r="K24" s="30">
        <v>150</v>
      </c>
      <c r="L24" s="30">
        <f>150-K24</f>
        <v>0</v>
      </c>
    </row>
    <row r="25" spans="1:12" ht="18.5" x14ac:dyDescent="0.35">
      <c r="A25" s="47" t="s">
        <v>120</v>
      </c>
      <c r="B25" s="47"/>
      <c r="C25" s="47"/>
      <c r="D25" s="47"/>
      <c r="E25" s="47"/>
      <c r="F25" s="47"/>
      <c r="G25" s="47"/>
      <c r="H25" s="8">
        <v>1000</v>
      </c>
      <c r="I25" s="3" t="s">
        <v>2</v>
      </c>
      <c r="J25" s="4">
        <v>1.35</v>
      </c>
      <c r="K25" s="30">
        <f>H25*J25</f>
        <v>1350</v>
      </c>
      <c r="L25" s="30">
        <f>1350-K25</f>
        <v>0</v>
      </c>
    </row>
    <row r="26" spans="1:12" ht="15.5" x14ac:dyDescent="0.35">
      <c r="A26" s="56" t="s">
        <v>68</v>
      </c>
      <c r="B26" s="56"/>
      <c r="C26" s="56"/>
      <c r="D26" s="56"/>
      <c r="E26" s="56"/>
      <c r="F26" s="56"/>
      <c r="G26" s="56"/>
      <c r="H26" s="56"/>
      <c r="I26" s="56"/>
      <c r="J26" s="56"/>
      <c r="K26" s="30">
        <f>SUM(K15:K25)</f>
        <v>4208</v>
      </c>
      <c r="L26" s="30">
        <f>4208-K26</f>
        <v>0</v>
      </c>
    </row>
    <row r="27" spans="1:12" s="2" customFormat="1" ht="15.5" x14ac:dyDescent="0.35">
      <c r="A27" s="6"/>
      <c r="B27" s="6"/>
      <c r="C27" s="6"/>
      <c r="D27" s="6"/>
      <c r="E27" s="6"/>
      <c r="F27" s="6"/>
      <c r="G27" s="6"/>
      <c r="H27" s="6"/>
      <c r="I27" s="6"/>
      <c r="J27" s="6"/>
      <c r="K27" s="6"/>
      <c r="L27" s="6"/>
    </row>
    <row r="28" spans="1:12" ht="18.5" x14ac:dyDescent="0.35">
      <c r="A28" s="49" t="s">
        <v>121</v>
      </c>
      <c r="B28" s="50"/>
      <c r="C28" s="50"/>
      <c r="D28" s="50"/>
      <c r="E28" s="50"/>
      <c r="F28" s="50"/>
      <c r="G28" s="50"/>
      <c r="H28" s="50"/>
      <c r="I28" s="50"/>
      <c r="J28" s="50"/>
      <c r="K28" s="50"/>
      <c r="L28" s="51"/>
    </row>
    <row r="29" spans="1:12" ht="15.5" x14ac:dyDescent="0.35">
      <c r="A29" s="53"/>
      <c r="B29" s="54"/>
      <c r="C29" s="54"/>
      <c r="D29" s="54"/>
      <c r="E29" s="54"/>
      <c r="F29" s="54"/>
      <c r="G29" s="55"/>
      <c r="H29" s="9" t="s">
        <v>59</v>
      </c>
      <c r="I29" s="9" t="s">
        <v>58</v>
      </c>
      <c r="J29" s="9" t="s">
        <v>60</v>
      </c>
      <c r="K29" s="9" t="s">
        <v>80</v>
      </c>
      <c r="L29" s="9" t="s">
        <v>62</v>
      </c>
    </row>
    <row r="30" spans="1:12" ht="15.5" x14ac:dyDescent="0.35">
      <c r="A30" s="47" t="s">
        <v>88</v>
      </c>
      <c r="B30" s="47"/>
      <c r="C30" s="47"/>
      <c r="D30" s="47"/>
      <c r="E30" s="47"/>
      <c r="F30" s="47"/>
      <c r="G30" s="47"/>
      <c r="H30" s="12">
        <v>10</v>
      </c>
      <c r="I30" s="3" t="s">
        <v>3</v>
      </c>
      <c r="J30" s="14">
        <v>7.25</v>
      </c>
      <c r="K30" s="30">
        <f>H30*J30</f>
        <v>72.5</v>
      </c>
      <c r="L30" s="30">
        <f>72.5-K30</f>
        <v>0</v>
      </c>
    </row>
    <row r="31" spans="1:12" ht="15.5" x14ac:dyDescent="0.35">
      <c r="A31" s="47" t="s">
        <v>8</v>
      </c>
      <c r="B31" s="47"/>
      <c r="C31" s="47"/>
      <c r="D31" s="47"/>
      <c r="E31" s="47"/>
      <c r="F31" s="47"/>
      <c r="G31" s="47"/>
      <c r="H31" s="12">
        <v>2</v>
      </c>
      <c r="I31" s="3" t="s">
        <v>3</v>
      </c>
      <c r="J31" s="14">
        <v>7.25</v>
      </c>
      <c r="K31" s="30">
        <f t="shared" ref="K31:K36" si="2">H31*J31</f>
        <v>14.5</v>
      </c>
      <c r="L31" s="30">
        <f>14.5-K31</f>
        <v>0</v>
      </c>
    </row>
    <row r="32" spans="1:12" ht="15.5" x14ac:dyDescent="0.35">
      <c r="A32" s="47" t="s">
        <v>10</v>
      </c>
      <c r="B32" s="47"/>
      <c r="C32" s="47"/>
      <c r="D32" s="47"/>
      <c r="E32" s="47"/>
      <c r="F32" s="47"/>
      <c r="G32" s="47"/>
      <c r="H32" s="12">
        <v>20</v>
      </c>
      <c r="I32" s="3" t="s">
        <v>3</v>
      </c>
      <c r="J32" s="14">
        <v>7.25</v>
      </c>
      <c r="K32" s="30">
        <f t="shared" si="2"/>
        <v>145</v>
      </c>
      <c r="L32" s="30">
        <f>145-K32</f>
        <v>0</v>
      </c>
    </row>
    <row r="33" spans="1:12" ht="15.5" x14ac:dyDescent="0.35">
      <c r="A33" s="47" t="s">
        <v>69</v>
      </c>
      <c r="B33" s="47"/>
      <c r="C33" s="47"/>
      <c r="D33" s="47"/>
      <c r="E33" s="47"/>
      <c r="F33" s="47"/>
      <c r="G33" s="47"/>
      <c r="H33" s="12">
        <v>20</v>
      </c>
      <c r="I33" s="3" t="s">
        <v>3</v>
      </c>
      <c r="J33" s="14">
        <v>7.25</v>
      </c>
      <c r="K33" s="30">
        <f t="shared" si="2"/>
        <v>145</v>
      </c>
      <c r="L33" s="30">
        <f>-145+K33</f>
        <v>0</v>
      </c>
    </row>
    <row r="34" spans="1:12" ht="15.5" x14ac:dyDescent="0.35">
      <c r="A34" s="47" t="s">
        <v>89</v>
      </c>
      <c r="B34" s="47"/>
      <c r="C34" s="47"/>
      <c r="D34" s="47"/>
      <c r="E34" s="47"/>
      <c r="F34" s="47"/>
      <c r="G34" s="47"/>
      <c r="H34" s="12">
        <v>60</v>
      </c>
      <c r="I34" s="3" t="s">
        <v>3</v>
      </c>
      <c r="J34" s="14">
        <v>7.25</v>
      </c>
      <c r="K34" s="30">
        <f t="shared" si="2"/>
        <v>435</v>
      </c>
      <c r="L34" s="30">
        <f>-435+K34</f>
        <v>0</v>
      </c>
    </row>
    <row r="35" spans="1:12" ht="18.5" x14ac:dyDescent="0.35">
      <c r="A35" s="47" t="s">
        <v>122</v>
      </c>
      <c r="B35" s="47"/>
      <c r="C35" s="47"/>
      <c r="D35" s="47"/>
      <c r="E35" s="47"/>
      <c r="F35" s="47"/>
      <c r="G35" s="47"/>
      <c r="H35" s="12">
        <v>200</v>
      </c>
      <c r="I35" s="3" t="s">
        <v>3</v>
      </c>
      <c r="J35" s="14">
        <v>7.25</v>
      </c>
      <c r="K35" s="30">
        <f t="shared" si="2"/>
        <v>1450</v>
      </c>
      <c r="L35" s="30">
        <f>-1450+K35</f>
        <v>0</v>
      </c>
    </row>
    <row r="36" spans="1:12" ht="18.5" x14ac:dyDescent="0.35">
      <c r="A36" s="47" t="s">
        <v>123</v>
      </c>
      <c r="B36" s="47"/>
      <c r="C36" s="47"/>
      <c r="D36" s="47"/>
      <c r="E36" s="47"/>
      <c r="F36" s="47"/>
      <c r="G36" s="47"/>
      <c r="H36" s="12">
        <v>30</v>
      </c>
      <c r="I36" s="3" t="s">
        <v>3</v>
      </c>
      <c r="J36" s="14">
        <v>7.25</v>
      </c>
      <c r="K36" s="30">
        <f t="shared" si="2"/>
        <v>217.5</v>
      </c>
      <c r="L36" s="30">
        <f>-217.5+K36</f>
        <v>0</v>
      </c>
    </row>
    <row r="37" spans="1:12" ht="18.5" x14ac:dyDescent="0.35">
      <c r="A37" s="47" t="s">
        <v>124</v>
      </c>
      <c r="B37" s="47"/>
      <c r="C37" s="47"/>
      <c r="D37" s="47"/>
      <c r="E37" s="47"/>
      <c r="F37" s="47"/>
      <c r="G37" s="47"/>
      <c r="H37" s="15">
        <v>0.2</v>
      </c>
      <c r="I37" s="3" t="s">
        <v>70</v>
      </c>
      <c r="J37" s="3" t="s">
        <v>82</v>
      </c>
      <c r="K37" s="30">
        <f>SUM(K30:K36)*H37</f>
        <v>495.90000000000003</v>
      </c>
      <c r="L37" s="30">
        <f>495.9-K37</f>
        <v>0</v>
      </c>
    </row>
    <row r="38" spans="1:12" ht="15.5" x14ac:dyDescent="0.35">
      <c r="A38" s="56" t="s">
        <v>71</v>
      </c>
      <c r="B38" s="56"/>
      <c r="C38" s="56"/>
      <c r="D38" s="56"/>
      <c r="E38" s="56"/>
      <c r="F38" s="56"/>
      <c r="G38" s="56"/>
      <c r="H38" s="56"/>
      <c r="I38" s="56"/>
      <c r="J38" s="56"/>
      <c r="K38" s="30">
        <f>SUM(K30:K37)</f>
        <v>2975.4</v>
      </c>
      <c r="L38" s="30">
        <f>2975.4-K38</f>
        <v>0</v>
      </c>
    </row>
    <row r="39" spans="1:12" s="2" customFormat="1" ht="15.5" x14ac:dyDescent="0.35">
      <c r="A39" s="6"/>
      <c r="B39" s="6"/>
      <c r="C39" s="6"/>
      <c r="D39" s="6"/>
      <c r="E39" s="6"/>
      <c r="F39" s="6"/>
      <c r="G39" s="6"/>
      <c r="H39" s="6"/>
      <c r="I39" s="6"/>
      <c r="J39" s="6"/>
      <c r="K39" s="6"/>
      <c r="L39" s="6"/>
    </row>
    <row r="40" spans="1:12" ht="15.5" x14ac:dyDescent="0.35">
      <c r="A40" s="57"/>
      <c r="B40" s="57"/>
      <c r="C40" s="57"/>
      <c r="D40" s="57"/>
      <c r="E40" s="57"/>
      <c r="F40" s="57"/>
      <c r="G40" s="57"/>
      <c r="H40" s="6"/>
      <c r="I40" s="6"/>
      <c r="J40" s="6"/>
      <c r="K40" s="6"/>
      <c r="L40" s="6"/>
    </row>
    <row r="41" spans="1:12" ht="18.5" x14ac:dyDescent="0.35">
      <c r="A41" s="56" t="s">
        <v>125</v>
      </c>
      <c r="B41" s="56"/>
      <c r="C41" s="56"/>
      <c r="D41" s="56"/>
      <c r="E41" s="56"/>
      <c r="F41" s="56"/>
      <c r="G41" s="56"/>
      <c r="H41" s="56"/>
      <c r="I41" s="56"/>
      <c r="J41" s="56"/>
      <c r="K41" s="56"/>
      <c r="L41" s="56"/>
    </row>
    <row r="42" spans="1:12" ht="15.5" x14ac:dyDescent="0.35">
      <c r="A42" s="53"/>
      <c r="B42" s="54"/>
      <c r="C42" s="54"/>
      <c r="D42" s="54"/>
      <c r="E42" s="54"/>
      <c r="F42" s="54"/>
      <c r="G42" s="55"/>
      <c r="H42" s="9" t="s">
        <v>59</v>
      </c>
      <c r="I42" s="9" t="s">
        <v>58</v>
      </c>
      <c r="J42" s="9" t="s">
        <v>60</v>
      </c>
      <c r="K42" s="9" t="s">
        <v>80</v>
      </c>
      <c r="L42" s="9" t="s">
        <v>62</v>
      </c>
    </row>
    <row r="43" spans="1:12" ht="18.5" x14ac:dyDescent="0.35">
      <c r="A43" s="47" t="s">
        <v>126</v>
      </c>
      <c r="B43" s="47"/>
      <c r="C43" s="47"/>
      <c r="D43" s="47"/>
      <c r="E43" s="47"/>
      <c r="F43" s="47"/>
      <c r="G43" s="47"/>
      <c r="H43" s="12">
        <v>11</v>
      </c>
      <c r="I43" s="3" t="s">
        <v>3</v>
      </c>
      <c r="J43" s="14">
        <v>60</v>
      </c>
      <c r="K43" s="30">
        <f>H43*J43</f>
        <v>660</v>
      </c>
      <c r="L43" s="30">
        <f>-660+K43</f>
        <v>0</v>
      </c>
    </row>
    <row r="44" spans="1:12" ht="15.5" x14ac:dyDescent="0.35">
      <c r="A44" s="47" t="s">
        <v>11</v>
      </c>
      <c r="B44" s="47"/>
      <c r="C44" s="47"/>
      <c r="D44" s="47"/>
      <c r="E44" s="47"/>
      <c r="F44" s="47"/>
      <c r="G44" s="47"/>
      <c r="H44" s="12">
        <v>1</v>
      </c>
      <c r="I44" s="3" t="s">
        <v>3</v>
      </c>
      <c r="J44" s="14">
        <v>45</v>
      </c>
      <c r="K44" s="30">
        <f t="shared" ref="K44:K49" si="3">H44*J44</f>
        <v>45</v>
      </c>
      <c r="L44" s="30">
        <f>-45+K44</f>
        <v>0</v>
      </c>
    </row>
    <row r="45" spans="1:12" ht="15.5" x14ac:dyDescent="0.35">
      <c r="A45" s="47" t="s">
        <v>9</v>
      </c>
      <c r="B45" s="47"/>
      <c r="C45" s="47"/>
      <c r="D45" s="47"/>
      <c r="E45" s="47"/>
      <c r="F45" s="47"/>
      <c r="G45" s="47"/>
      <c r="H45" s="12">
        <v>1</v>
      </c>
      <c r="I45" s="3" t="s">
        <v>3</v>
      </c>
      <c r="J45" s="14">
        <v>45</v>
      </c>
      <c r="K45" s="30">
        <f t="shared" si="3"/>
        <v>45</v>
      </c>
      <c r="L45" s="30">
        <f>-45+K45</f>
        <v>0</v>
      </c>
    </row>
    <row r="46" spans="1:12" ht="15.5" x14ac:dyDescent="0.35">
      <c r="A46" s="47" t="s">
        <v>72</v>
      </c>
      <c r="B46" s="47"/>
      <c r="C46" s="47"/>
      <c r="D46" s="47"/>
      <c r="E46" s="47"/>
      <c r="F46" s="47"/>
      <c r="G46" s="47"/>
      <c r="H46" s="12">
        <v>8</v>
      </c>
      <c r="I46" s="3" t="s">
        <v>3</v>
      </c>
      <c r="J46" s="14">
        <v>45</v>
      </c>
      <c r="K46" s="30">
        <f t="shared" si="3"/>
        <v>360</v>
      </c>
      <c r="L46" s="30">
        <f>-360+K46</f>
        <v>0</v>
      </c>
    </row>
    <row r="47" spans="1:12" ht="15.5" x14ac:dyDescent="0.35">
      <c r="A47" s="47" t="s">
        <v>89</v>
      </c>
      <c r="B47" s="47"/>
      <c r="C47" s="47"/>
      <c r="D47" s="47"/>
      <c r="E47" s="47"/>
      <c r="F47" s="47"/>
      <c r="G47" s="47"/>
      <c r="H47" s="12">
        <v>20</v>
      </c>
      <c r="I47" s="3" t="s">
        <v>3</v>
      </c>
      <c r="J47" s="14">
        <v>45</v>
      </c>
      <c r="K47" s="30">
        <f t="shared" si="3"/>
        <v>900</v>
      </c>
      <c r="L47" s="30">
        <f>-900+K47</f>
        <v>0</v>
      </c>
    </row>
    <row r="48" spans="1:12" ht="15.5" x14ac:dyDescent="0.35">
      <c r="A48" s="47" t="s">
        <v>12</v>
      </c>
      <c r="B48" s="47"/>
      <c r="C48" s="47"/>
      <c r="D48" s="47"/>
      <c r="E48" s="47"/>
      <c r="F48" s="47"/>
      <c r="G48" s="47"/>
      <c r="H48" s="12">
        <v>3</v>
      </c>
      <c r="I48" s="3" t="s">
        <v>3</v>
      </c>
      <c r="J48" s="14">
        <v>45</v>
      </c>
      <c r="K48" s="30">
        <f t="shared" si="3"/>
        <v>135</v>
      </c>
      <c r="L48" s="30">
        <f>-135+K48</f>
        <v>0</v>
      </c>
    </row>
    <row r="49" spans="1:12" ht="15.5" x14ac:dyDescent="0.35">
      <c r="A49" s="47" t="s">
        <v>90</v>
      </c>
      <c r="B49" s="47"/>
      <c r="C49" s="47"/>
      <c r="D49" s="47"/>
      <c r="E49" s="47"/>
      <c r="F49" s="47"/>
      <c r="G49" s="47"/>
      <c r="H49" s="12">
        <v>1</v>
      </c>
      <c r="I49" s="3" t="s">
        <v>3</v>
      </c>
      <c r="J49" s="14">
        <v>45</v>
      </c>
      <c r="K49" s="30">
        <f t="shared" si="3"/>
        <v>45</v>
      </c>
      <c r="L49" s="30">
        <f>-45+K49</f>
        <v>0</v>
      </c>
    </row>
    <row r="50" spans="1:12" ht="15.5" x14ac:dyDescent="0.35">
      <c r="A50" s="56" t="s">
        <v>73</v>
      </c>
      <c r="B50" s="56"/>
      <c r="C50" s="56"/>
      <c r="D50" s="56"/>
      <c r="E50" s="56"/>
      <c r="F50" s="56"/>
      <c r="G50" s="56"/>
      <c r="H50" s="56"/>
      <c r="I50" s="56"/>
      <c r="J50" s="56"/>
      <c r="K50" s="30">
        <f>SUM(K43:K49)</f>
        <v>2190</v>
      </c>
      <c r="L50" s="30">
        <f>-2190+K50</f>
        <v>0</v>
      </c>
    </row>
    <row r="51" spans="1:12" s="2" customFormat="1" ht="15.5" x14ac:dyDescent="0.35">
      <c r="A51" s="6"/>
      <c r="B51" s="6"/>
      <c r="C51" s="6"/>
      <c r="D51" s="6"/>
      <c r="E51" s="6"/>
      <c r="F51" s="6"/>
      <c r="G51" s="6"/>
      <c r="H51" s="6"/>
      <c r="I51" s="6"/>
      <c r="J51" s="6"/>
      <c r="K51" s="6"/>
      <c r="L51" s="6"/>
    </row>
    <row r="52" spans="1:12" ht="15.5" x14ac:dyDescent="0.35">
      <c r="A52" s="56" t="s">
        <v>81</v>
      </c>
      <c r="B52" s="56"/>
      <c r="C52" s="56"/>
      <c r="D52" s="56"/>
      <c r="E52" s="56"/>
      <c r="F52" s="56"/>
      <c r="G52" s="56"/>
      <c r="H52" s="56"/>
      <c r="I52" s="56"/>
      <c r="J52" s="56"/>
      <c r="K52" s="56"/>
      <c r="L52" s="56"/>
    </row>
    <row r="53" spans="1:12" ht="15.5" x14ac:dyDescent="0.35">
      <c r="A53" s="53"/>
      <c r="B53" s="54"/>
      <c r="C53" s="54"/>
      <c r="D53" s="54"/>
      <c r="E53" s="54"/>
      <c r="F53" s="54"/>
      <c r="G53" s="55"/>
      <c r="H53" s="9" t="s">
        <v>59</v>
      </c>
      <c r="I53" s="9" t="s">
        <v>58</v>
      </c>
      <c r="J53" s="9" t="s">
        <v>60</v>
      </c>
      <c r="K53" s="9" t="s">
        <v>80</v>
      </c>
      <c r="L53" s="9" t="s">
        <v>62</v>
      </c>
    </row>
    <row r="54" spans="1:12" ht="18.5" x14ac:dyDescent="0.35">
      <c r="A54" s="47" t="s">
        <v>127</v>
      </c>
      <c r="B54" s="47"/>
      <c r="C54" s="47"/>
      <c r="D54" s="47"/>
      <c r="E54" s="47"/>
      <c r="F54" s="47"/>
      <c r="G54" s="47"/>
      <c r="H54" s="3" t="s">
        <v>82</v>
      </c>
      <c r="I54" s="3" t="s">
        <v>82</v>
      </c>
      <c r="J54" s="3" t="s">
        <v>82</v>
      </c>
      <c r="K54" s="30">
        <v>200</v>
      </c>
      <c r="L54" s="30">
        <f>-200+K54</f>
        <v>0</v>
      </c>
    </row>
    <row r="55" spans="1:12" ht="15.5" x14ac:dyDescent="0.35">
      <c r="A55" s="47" t="s">
        <v>4</v>
      </c>
      <c r="B55" s="47"/>
      <c r="C55" s="47"/>
      <c r="D55" s="47"/>
      <c r="E55" s="47"/>
      <c r="F55" s="47"/>
      <c r="G55" s="47"/>
      <c r="H55" s="3" t="s">
        <v>82</v>
      </c>
      <c r="I55" s="3" t="s">
        <v>82</v>
      </c>
      <c r="J55" s="3" t="s">
        <v>82</v>
      </c>
      <c r="K55" s="30">
        <v>120</v>
      </c>
      <c r="L55" s="30">
        <f>-120+K55</f>
        <v>0</v>
      </c>
    </row>
    <row r="56" spans="1:12" ht="15.5" x14ac:dyDescent="0.35">
      <c r="A56" s="47" t="s">
        <v>91</v>
      </c>
      <c r="B56" s="47"/>
      <c r="C56" s="47"/>
      <c r="D56" s="47"/>
      <c r="E56" s="47"/>
      <c r="F56" s="47"/>
      <c r="G56" s="47"/>
      <c r="H56" s="3" t="s">
        <v>82</v>
      </c>
      <c r="I56" s="3" t="s">
        <v>82</v>
      </c>
      <c r="J56" s="3" t="s">
        <v>82</v>
      </c>
      <c r="K56" s="30">
        <v>165</v>
      </c>
      <c r="L56" s="30">
        <f>-165+K56</f>
        <v>0</v>
      </c>
    </row>
    <row r="57" spans="1:12" ht="15.5" x14ac:dyDescent="0.35">
      <c r="A57" s="47" t="s">
        <v>5</v>
      </c>
      <c r="B57" s="47"/>
      <c r="C57" s="47"/>
      <c r="D57" s="47"/>
      <c r="E57" s="47"/>
      <c r="F57" s="47"/>
      <c r="G57" s="47"/>
      <c r="H57" s="3" t="s">
        <v>82</v>
      </c>
      <c r="I57" s="3" t="s">
        <v>82</v>
      </c>
      <c r="J57" s="3" t="s">
        <v>82</v>
      </c>
      <c r="K57" s="30">
        <v>250</v>
      </c>
      <c r="L57" s="30">
        <f>-250+K57</f>
        <v>0</v>
      </c>
    </row>
    <row r="58" spans="1:12" ht="15.5" x14ac:dyDescent="0.35">
      <c r="A58" s="58" t="s">
        <v>110</v>
      </c>
      <c r="B58" s="59"/>
      <c r="C58" s="59"/>
      <c r="D58" s="59"/>
      <c r="E58" s="59"/>
      <c r="F58" s="59"/>
      <c r="G58" s="60"/>
      <c r="H58" s="3" t="s">
        <v>82</v>
      </c>
      <c r="I58" s="3" t="s">
        <v>82</v>
      </c>
      <c r="J58" s="3" t="s">
        <v>82</v>
      </c>
      <c r="K58" s="43">
        <v>200</v>
      </c>
      <c r="L58" s="30">
        <f>200-K58</f>
        <v>0</v>
      </c>
    </row>
    <row r="59" spans="1:12" ht="15.5" x14ac:dyDescent="0.35">
      <c r="A59" s="47" t="s">
        <v>6</v>
      </c>
      <c r="B59" s="47"/>
      <c r="C59" s="47"/>
      <c r="D59" s="47"/>
      <c r="E59" s="47"/>
      <c r="F59" s="47"/>
      <c r="G59" s="47"/>
      <c r="H59" s="3" t="s">
        <v>82</v>
      </c>
      <c r="I59" s="3" t="s">
        <v>82</v>
      </c>
      <c r="J59" s="3" t="s">
        <v>82</v>
      </c>
      <c r="K59" s="30">
        <v>50</v>
      </c>
      <c r="L59" s="30">
        <f>-50+K59</f>
        <v>0</v>
      </c>
    </row>
    <row r="60" spans="1:12" ht="18.5" x14ac:dyDescent="0.35">
      <c r="A60" s="47" t="s">
        <v>128</v>
      </c>
      <c r="B60" s="47"/>
      <c r="C60" s="47"/>
      <c r="D60" s="47"/>
      <c r="E60" s="47"/>
      <c r="F60" s="47"/>
      <c r="G60" s="47"/>
      <c r="H60" s="15">
        <v>0.1</v>
      </c>
      <c r="I60" s="7" t="s">
        <v>70</v>
      </c>
      <c r="J60" s="3" t="s">
        <v>82</v>
      </c>
      <c r="K60" s="30">
        <f>(K38+K50)*H60</f>
        <v>516.54</v>
      </c>
      <c r="L60" s="30">
        <f>516.54-K60</f>
        <v>0</v>
      </c>
    </row>
    <row r="61" spans="1:12" ht="18.5" x14ac:dyDescent="0.35">
      <c r="A61" s="47" t="s">
        <v>129</v>
      </c>
      <c r="B61" s="47"/>
      <c r="C61" s="47"/>
      <c r="D61" s="47"/>
      <c r="E61" s="47"/>
      <c r="F61" s="47"/>
      <c r="G61" s="47"/>
      <c r="H61" s="15">
        <v>0.09</v>
      </c>
      <c r="I61" s="7" t="s">
        <v>7</v>
      </c>
      <c r="J61" s="3" t="s">
        <v>82</v>
      </c>
      <c r="K61" s="30">
        <f>PRODUCT(K26+K38+K50+K54+K55+K56+K57+K59+K60+K58)*H61</f>
        <v>978.74459999999988</v>
      </c>
      <c r="L61" s="30">
        <f>-978.7446+K61</f>
        <v>0</v>
      </c>
    </row>
    <row r="62" spans="1:12" ht="15.5" x14ac:dyDescent="0.35">
      <c r="A62" s="53" t="s">
        <v>74</v>
      </c>
      <c r="B62" s="54"/>
      <c r="C62" s="54"/>
      <c r="D62" s="54"/>
      <c r="E62" s="54"/>
      <c r="F62" s="54"/>
      <c r="G62" s="54"/>
      <c r="H62" s="54"/>
      <c r="I62" s="54"/>
      <c r="J62" s="55"/>
      <c r="K62" s="46">
        <f>SUM(K54:K61)</f>
        <v>2480.2846</v>
      </c>
      <c r="L62" s="30">
        <f>2480.2846-K62</f>
        <v>0</v>
      </c>
    </row>
    <row r="63" spans="1:12" ht="15.5" x14ac:dyDescent="0.35">
      <c r="A63" s="56" t="s">
        <v>77</v>
      </c>
      <c r="B63" s="56"/>
      <c r="C63" s="56"/>
      <c r="D63" s="56"/>
      <c r="E63" s="56"/>
      <c r="F63" s="56"/>
      <c r="G63" s="56"/>
      <c r="H63" s="56"/>
      <c r="I63" s="56"/>
      <c r="J63" s="56"/>
      <c r="K63" s="30">
        <f>SUM(K62,K26,K38,K50,)</f>
        <v>11853.684600000001</v>
      </c>
      <c r="L63" s="30">
        <f>11853.6846-K63</f>
        <v>0</v>
      </c>
    </row>
    <row r="64" spans="1:12" s="2" customFormat="1" ht="15.5" x14ac:dyDescent="0.35">
      <c r="A64" s="6"/>
      <c r="B64" s="6"/>
      <c r="C64" s="6"/>
      <c r="D64" s="6"/>
      <c r="E64" s="6"/>
      <c r="F64" s="6"/>
      <c r="G64" s="6"/>
      <c r="H64" s="6"/>
      <c r="I64" s="6"/>
      <c r="J64" s="6"/>
      <c r="K64" s="6"/>
      <c r="L64" s="6"/>
    </row>
    <row r="65" spans="1:12" ht="15.5" x14ac:dyDescent="0.35">
      <c r="A65" s="56" t="s">
        <v>83</v>
      </c>
      <c r="B65" s="56"/>
      <c r="C65" s="56"/>
      <c r="D65" s="56"/>
      <c r="E65" s="56"/>
      <c r="F65" s="56"/>
      <c r="G65" s="56"/>
      <c r="H65" s="56"/>
      <c r="I65" s="56"/>
      <c r="J65" s="56"/>
      <c r="K65" s="56"/>
      <c r="L65" s="56"/>
    </row>
    <row r="66" spans="1:12" ht="15.5" x14ac:dyDescent="0.35">
      <c r="A66" s="53"/>
      <c r="B66" s="54"/>
      <c r="C66" s="54"/>
      <c r="D66" s="54"/>
      <c r="E66" s="54"/>
      <c r="F66" s="54"/>
      <c r="G66" s="55"/>
      <c r="H66" s="9" t="s">
        <v>59</v>
      </c>
      <c r="I66" s="9" t="s">
        <v>58</v>
      </c>
      <c r="J66" s="9" t="s">
        <v>60</v>
      </c>
      <c r="K66" s="9" t="s">
        <v>80</v>
      </c>
      <c r="L66" s="9" t="s">
        <v>62</v>
      </c>
    </row>
    <row r="67" spans="1:12" ht="15.5" x14ac:dyDescent="0.35">
      <c r="A67" s="47" t="s">
        <v>26</v>
      </c>
      <c r="B67" s="47"/>
      <c r="C67" s="47"/>
      <c r="D67" s="47"/>
      <c r="E67" s="47"/>
      <c r="F67" s="47"/>
      <c r="G67" s="47"/>
      <c r="H67" s="3">
        <v>1000</v>
      </c>
      <c r="I67" s="3" t="s">
        <v>2</v>
      </c>
      <c r="J67" s="14">
        <v>15</v>
      </c>
      <c r="K67" s="30">
        <f>H67*J67</f>
        <v>15000</v>
      </c>
      <c r="L67" s="30">
        <f>-15000+K67</f>
        <v>0</v>
      </c>
    </row>
    <row r="68" spans="1:12" ht="18.5" x14ac:dyDescent="0.35">
      <c r="A68" s="47" t="s">
        <v>132</v>
      </c>
      <c r="B68" s="47"/>
      <c r="C68" s="47"/>
      <c r="D68" s="47"/>
      <c r="E68" s="47"/>
      <c r="F68" s="47"/>
      <c r="G68" s="47"/>
      <c r="H68" s="26"/>
      <c r="I68" s="3"/>
      <c r="J68" s="39"/>
      <c r="K68" s="30">
        <f>J68</f>
        <v>0</v>
      </c>
      <c r="L68" s="30">
        <f>J68</f>
        <v>0</v>
      </c>
    </row>
    <row r="69" spans="1:12" ht="15.5" x14ac:dyDescent="0.35">
      <c r="A69" s="56" t="s">
        <v>75</v>
      </c>
      <c r="B69" s="56"/>
      <c r="C69" s="56"/>
      <c r="D69" s="56"/>
      <c r="E69" s="56"/>
      <c r="F69" s="56"/>
      <c r="G69" s="56"/>
      <c r="H69" s="56"/>
      <c r="I69" s="56"/>
      <c r="J69" s="56"/>
      <c r="K69" s="30">
        <f>SUM(K67:K68)</f>
        <v>15000</v>
      </c>
      <c r="L69" s="30">
        <f>15000-K69</f>
        <v>0</v>
      </c>
    </row>
    <row r="70" spans="1:12" ht="15.5" x14ac:dyDescent="0.35">
      <c r="A70" s="56" t="s">
        <v>76</v>
      </c>
      <c r="B70" s="56"/>
      <c r="C70" s="56"/>
      <c r="D70" s="56"/>
      <c r="E70" s="56"/>
      <c r="F70" s="56"/>
      <c r="G70" s="56"/>
      <c r="H70" s="56"/>
      <c r="I70" s="56"/>
      <c r="J70" s="56"/>
      <c r="K70" s="30">
        <f>K69-K63</f>
        <v>3146.3153999999995</v>
      </c>
      <c r="L70" s="30">
        <f>3146.3154-K70</f>
        <v>0</v>
      </c>
    </row>
    <row r="71" spans="1:12" ht="15.5" x14ac:dyDescent="0.35">
      <c r="A71" s="1"/>
      <c r="B71" s="1"/>
      <c r="C71" s="1"/>
      <c r="D71" s="1"/>
      <c r="E71" s="1"/>
      <c r="F71" s="1"/>
      <c r="G71" s="1"/>
      <c r="H71" s="1"/>
      <c r="I71" s="1"/>
      <c r="J71" s="1"/>
      <c r="K71" s="1"/>
      <c r="L71" s="1"/>
    </row>
    <row r="72" spans="1:12" ht="15.5" x14ac:dyDescent="0.35">
      <c r="A72" s="1"/>
      <c r="B72" s="1"/>
      <c r="C72" s="1"/>
      <c r="D72" s="1"/>
      <c r="E72" s="1"/>
      <c r="F72" s="1"/>
      <c r="G72" s="1"/>
      <c r="H72" s="1"/>
      <c r="I72" s="1"/>
      <c r="J72" s="1"/>
      <c r="K72" s="1"/>
      <c r="L72" s="1"/>
    </row>
    <row r="73" spans="1:12" ht="15.5" x14ac:dyDescent="0.35">
      <c r="A73" s="47" t="s">
        <v>92</v>
      </c>
      <c r="B73" s="47"/>
      <c r="C73" s="47"/>
      <c r="D73" s="47"/>
      <c r="E73" s="47"/>
      <c r="F73" s="47"/>
      <c r="G73" s="47"/>
      <c r="H73" s="47"/>
      <c r="I73" s="47"/>
      <c r="J73" s="47"/>
      <c r="K73" s="47"/>
      <c r="L73" s="44">
        <f>K63/J67</f>
        <v>790.24563999999998</v>
      </c>
    </row>
    <row r="74" spans="1:12" ht="15.5" x14ac:dyDescent="0.35">
      <c r="A74" s="47" t="s">
        <v>93</v>
      </c>
      <c r="B74" s="47"/>
      <c r="C74" s="47"/>
      <c r="D74" s="47"/>
      <c r="E74" s="47"/>
      <c r="F74" s="47"/>
      <c r="G74" s="47"/>
      <c r="H74" s="47"/>
      <c r="I74" s="47"/>
      <c r="J74" s="47"/>
      <c r="K74" s="47"/>
      <c r="L74" s="4">
        <f>K63/H67</f>
        <v>11.853684600000001</v>
      </c>
    </row>
    <row r="75" spans="1:12" ht="15.5" x14ac:dyDescent="0.35">
      <c r="A75" s="1"/>
      <c r="B75" s="1"/>
      <c r="C75" s="1"/>
      <c r="D75" s="1"/>
      <c r="E75" s="1"/>
      <c r="F75" s="1"/>
      <c r="G75" s="1"/>
      <c r="H75" s="1"/>
      <c r="I75" s="1"/>
      <c r="J75" s="1"/>
      <c r="K75" s="1"/>
      <c r="L75" s="1"/>
    </row>
    <row r="76" spans="1:12" ht="15.5" x14ac:dyDescent="0.35">
      <c r="A76" s="64" t="s">
        <v>57</v>
      </c>
      <c r="B76" s="65"/>
      <c r="C76" s="65"/>
      <c r="D76" s="65"/>
      <c r="E76" s="65"/>
      <c r="F76" s="65"/>
      <c r="G76" s="65"/>
      <c r="H76" s="65"/>
      <c r="I76" s="65"/>
      <c r="J76" s="66"/>
      <c r="K76" s="5" t="s">
        <v>80</v>
      </c>
      <c r="L76" s="5" t="s">
        <v>62</v>
      </c>
    </row>
    <row r="77" spans="1:12" ht="15.5" x14ac:dyDescent="0.35">
      <c r="A77" s="58" t="s">
        <v>108</v>
      </c>
      <c r="B77" s="59"/>
      <c r="C77" s="59"/>
      <c r="D77" s="59"/>
      <c r="E77" s="59"/>
      <c r="F77" s="59"/>
      <c r="G77" s="59"/>
      <c r="H77" s="59"/>
      <c r="I77" s="59"/>
      <c r="J77" s="60"/>
      <c r="K77" s="28">
        <v>1</v>
      </c>
      <c r="L77" s="29">
        <f>K77-1</f>
        <v>0</v>
      </c>
    </row>
    <row r="78" spans="1:12" ht="15.5" x14ac:dyDescent="0.35">
      <c r="A78" s="58" t="s">
        <v>78</v>
      </c>
      <c r="B78" s="59"/>
      <c r="C78" s="59"/>
      <c r="D78" s="59"/>
      <c r="E78" s="59"/>
      <c r="F78" s="59"/>
      <c r="G78" s="59"/>
      <c r="H78" s="59"/>
      <c r="I78" s="59"/>
      <c r="J78" s="60"/>
      <c r="K78" s="27">
        <f>K69*K77</f>
        <v>15000</v>
      </c>
      <c r="L78" s="27">
        <f>(K78-K69)</f>
        <v>0</v>
      </c>
    </row>
    <row r="79" spans="1:12" ht="15.5" x14ac:dyDescent="0.35">
      <c r="A79" s="58" t="s">
        <v>79</v>
      </c>
      <c r="B79" s="59"/>
      <c r="C79" s="59"/>
      <c r="D79" s="59"/>
      <c r="E79" s="59"/>
      <c r="F79" s="59"/>
      <c r="G79" s="59"/>
      <c r="H79" s="59"/>
      <c r="I79" s="59"/>
      <c r="J79" s="60"/>
      <c r="K79" s="27">
        <f>K63*K77</f>
        <v>11853.684600000001</v>
      </c>
      <c r="L79" s="27">
        <f>(K79-K63)</f>
        <v>0</v>
      </c>
    </row>
    <row r="80" spans="1:12" ht="15.5" x14ac:dyDescent="0.35">
      <c r="A80" s="58" t="s">
        <v>76</v>
      </c>
      <c r="B80" s="59"/>
      <c r="C80" s="59"/>
      <c r="D80" s="59"/>
      <c r="E80" s="59"/>
      <c r="F80" s="59"/>
      <c r="G80" s="59"/>
      <c r="H80" s="59"/>
      <c r="I80" s="59"/>
      <c r="J80" s="60"/>
      <c r="K80" s="27">
        <f>K78-K79</f>
        <v>3146.3153999999995</v>
      </c>
      <c r="L80" s="27">
        <f>(K80-K70)</f>
        <v>0</v>
      </c>
    </row>
    <row r="81" spans="1:12" ht="15.5" x14ac:dyDescent="0.35">
      <c r="A81" s="58" t="s">
        <v>92</v>
      </c>
      <c r="B81" s="59"/>
      <c r="C81" s="59"/>
      <c r="D81" s="59"/>
      <c r="E81" s="59"/>
      <c r="F81" s="59"/>
      <c r="G81" s="59"/>
      <c r="H81" s="59"/>
      <c r="I81" s="59"/>
      <c r="J81" s="60"/>
      <c r="K81" s="44">
        <f>L73*K77</f>
        <v>790.24563999999998</v>
      </c>
      <c r="L81" s="45">
        <f>K81-L73</f>
        <v>0</v>
      </c>
    </row>
    <row r="83" spans="1:12" ht="15.5" x14ac:dyDescent="0.35">
      <c r="A83" s="16"/>
      <c r="B83" s="1"/>
      <c r="C83" s="1"/>
      <c r="D83" s="1"/>
      <c r="E83" s="1"/>
      <c r="F83" s="1"/>
      <c r="G83" s="1"/>
      <c r="H83" s="1"/>
      <c r="I83" s="1"/>
      <c r="J83" s="1"/>
      <c r="K83" s="1"/>
      <c r="L83" s="1"/>
    </row>
    <row r="84" spans="1:12" ht="15.5" customHeight="1" x14ac:dyDescent="0.35">
      <c r="A84" s="67" t="s">
        <v>44</v>
      </c>
      <c r="B84" s="67"/>
      <c r="C84" s="67"/>
      <c r="D84" s="67"/>
      <c r="E84" s="67"/>
      <c r="F84" s="67"/>
      <c r="G84" s="67"/>
      <c r="H84" s="67"/>
      <c r="I84" s="67"/>
      <c r="J84" s="67"/>
      <c r="K84" s="67"/>
      <c r="L84" s="67"/>
    </row>
    <row r="85" spans="1:12" ht="15.5" x14ac:dyDescent="0.35">
      <c r="A85" s="17" t="s">
        <v>16</v>
      </c>
      <c r="B85" s="1"/>
      <c r="C85" s="1"/>
      <c r="D85" s="1"/>
      <c r="E85" s="1"/>
      <c r="F85" s="1"/>
      <c r="G85" s="1"/>
      <c r="H85" s="1"/>
      <c r="I85" s="1"/>
      <c r="J85" s="1"/>
      <c r="K85" s="1"/>
      <c r="L85" s="1"/>
    </row>
    <row r="86" spans="1:12" ht="15.5" x14ac:dyDescent="0.35">
      <c r="A86" s="18" t="s">
        <v>13</v>
      </c>
      <c r="B86" s="1"/>
      <c r="C86" s="1"/>
      <c r="D86" s="1"/>
      <c r="E86" s="1"/>
      <c r="F86" s="1"/>
      <c r="G86" s="1"/>
      <c r="H86" s="1"/>
      <c r="I86" s="1"/>
      <c r="J86" s="1"/>
      <c r="K86" s="1"/>
      <c r="L86" s="1"/>
    </row>
    <row r="87" spans="1:12" ht="15.5" x14ac:dyDescent="0.35">
      <c r="A87" s="20" t="s">
        <v>27</v>
      </c>
      <c r="B87" s="1"/>
      <c r="C87" s="1"/>
      <c r="D87" s="1"/>
      <c r="E87" s="1"/>
      <c r="F87" s="1"/>
      <c r="G87" s="1"/>
      <c r="H87" s="1"/>
      <c r="I87" s="1"/>
      <c r="J87" s="1"/>
      <c r="K87" s="1"/>
      <c r="L87" s="1"/>
    </row>
    <row r="88" spans="1:12" ht="15.5" x14ac:dyDescent="0.35">
      <c r="A88" s="17" t="s">
        <v>28</v>
      </c>
      <c r="B88" s="1"/>
      <c r="C88" s="1"/>
      <c r="D88" s="1"/>
      <c r="E88" s="1"/>
      <c r="F88" s="1"/>
      <c r="G88" s="1"/>
      <c r="H88" s="1"/>
      <c r="I88" s="1"/>
      <c r="J88" s="1"/>
      <c r="K88" s="1"/>
      <c r="L88" s="1"/>
    </row>
    <row r="89" spans="1:12" ht="15.5" x14ac:dyDescent="0.35">
      <c r="A89" s="17" t="s">
        <v>17</v>
      </c>
      <c r="B89" s="1"/>
      <c r="C89" s="1"/>
      <c r="D89" s="1"/>
      <c r="E89" s="1"/>
      <c r="F89" s="1"/>
      <c r="G89" s="1"/>
      <c r="H89" s="1"/>
      <c r="I89" s="1"/>
      <c r="J89" s="1"/>
      <c r="K89" s="1"/>
      <c r="L89" s="1"/>
    </row>
    <row r="90" spans="1:12" ht="15.5" x14ac:dyDescent="0.35">
      <c r="A90" s="17" t="s">
        <v>33</v>
      </c>
      <c r="B90" s="1"/>
      <c r="C90" s="1"/>
      <c r="D90" s="1"/>
      <c r="E90" s="1"/>
      <c r="F90" s="1"/>
      <c r="G90" s="1"/>
      <c r="H90" s="1"/>
      <c r="I90" s="1"/>
      <c r="J90" s="1"/>
      <c r="K90" s="1"/>
      <c r="L90" s="1"/>
    </row>
    <row r="91" spans="1:12" ht="15.5" x14ac:dyDescent="0.35">
      <c r="A91" s="17" t="s">
        <v>97</v>
      </c>
      <c r="B91" s="1"/>
      <c r="C91" s="1"/>
      <c r="D91" s="1"/>
      <c r="E91" s="1"/>
      <c r="F91" s="1"/>
      <c r="G91" s="1"/>
      <c r="H91" s="1"/>
      <c r="I91" s="1"/>
      <c r="J91" s="1"/>
      <c r="K91" s="1"/>
      <c r="L91" s="1"/>
    </row>
    <row r="92" spans="1:12" ht="15.5" x14ac:dyDescent="0.35">
      <c r="A92" s="17" t="s">
        <v>34</v>
      </c>
      <c r="B92" s="21"/>
      <c r="C92" s="21"/>
      <c r="D92" s="1"/>
      <c r="E92" s="1"/>
      <c r="F92" s="1"/>
      <c r="G92" s="1"/>
      <c r="H92" s="1"/>
      <c r="I92" s="1"/>
      <c r="J92" s="1"/>
      <c r="K92" s="1"/>
      <c r="L92" s="1"/>
    </row>
    <row r="93" spans="1:12" ht="15.5" x14ac:dyDescent="0.35">
      <c r="A93" s="17" t="s">
        <v>50</v>
      </c>
      <c r="B93" s="1"/>
      <c r="C93" s="1"/>
      <c r="D93" s="1"/>
      <c r="E93" s="1"/>
      <c r="F93" s="1"/>
      <c r="G93" s="1"/>
      <c r="H93" s="1"/>
      <c r="I93" s="1"/>
      <c r="J93" s="1"/>
      <c r="K93" s="1"/>
      <c r="L93" s="1"/>
    </row>
    <row r="94" spans="1:12" ht="15.5" x14ac:dyDescent="0.35">
      <c r="A94" s="17" t="s">
        <v>29</v>
      </c>
      <c r="B94" s="1"/>
      <c r="C94" s="1"/>
      <c r="D94" s="1"/>
      <c r="E94" s="1"/>
      <c r="F94" s="1"/>
      <c r="G94" s="1"/>
      <c r="H94" s="1"/>
      <c r="I94" s="1"/>
      <c r="J94" s="1"/>
      <c r="K94" s="1"/>
      <c r="L94" s="1"/>
    </row>
    <row r="95" spans="1:12" ht="15.5" x14ac:dyDescent="0.35">
      <c r="A95" s="17" t="s">
        <v>30</v>
      </c>
      <c r="B95" s="1"/>
      <c r="C95" s="1"/>
      <c r="D95" s="1"/>
      <c r="E95" s="1"/>
      <c r="F95" s="1"/>
      <c r="G95" s="1"/>
      <c r="H95" s="1"/>
      <c r="I95" s="1"/>
      <c r="J95" s="1"/>
      <c r="K95" s="1"/>
      <c r="L95" s="1"/>
    </row>
    <row r="96" spans="1:12" ht="15.5" x14ac:dyDescent="0.35">
      <c r="A96" s="18" t="s">
        <v>31</v>
      </c>
      <c r="B96" s="1"/>
      <c r="C96" s="1"/>
      <c r="D96" s="1"/>
      <c r="E96" s="1"/>
      <c r="F96" s="1"/>
      <c r="G96" s="1"/>
      <c r="H96" s="1"/>
      <c r="I96" s="1"/>
      <c r="J96" s="1"/>
      <c r="K96" s="1"/>
      <c r="L96" s="1"/>
    </row>
    <row r="97" spans="1:12" ht="15.5" x14ac:dyDescent="0.35">
      <c r="A97" s="17" t="s">
        <v>25</v>
      </c>
      <c r="B97" s="1"/>
      <c r="C97" s="1"/>
      <c r="D97" s="1"/>
      <c r="E97" s="1"/>
      <c r="F97" s="1"/>
      <c r="G97" s="1"/>
      <c r="H97" s="1"/>
      <c r="I97" s="1"/>
      <c r="J97" s="1"/>
      <c r="K97" s="1"/>
      <c r="L97" s="1"/>
    </row>
    <row r="98" spans="1:12" ht="15.5" x14ac:dyDescent="0.35">
      <c r="A98" s="17" t="s">
        <v>100</v>
      </c>
      <c r="B98" s="1"/>
      <c r="C98" s="1"/>
      <c r="D98" s="1"/>
      <c r="E98" s="1"/>
      <c r="F98" s="1"/>
      <c r="G98" s="1"/>
      <c r="H98" s="1"/>
      <c r="I98" s="1"/>
      <c r="J98" s="1"/>
      <c r="K98" s="1"/>
      <c r="L98" s="1"/>
    </row>
    <row r="99" spans="1:12" ht="15.5" x14ac:dyDescent="0.35">
      <c r="A99" s="17" t="s">
        <v>39</v>
      </c>
      <c r="B99" s="1"/>
      <c r="C99" s="1"/>
      <c r="D99" s="1"/>
      <c r="E99" s="1"/>
      <c r="F99" s="1"/>
      <c r="G99" s="1"/>
      <c r="H99" s="1"/>
      <c r="I99" s="1"/>
      <c r="J99" s="1"/>
      <c r="K99" s="1"/>
      <c r="L99" s="1"/>
    </row>
    <row r="100" spans="1:12" ht="15.5" x14ac:dyDescent="0.35">
      <c r="A100" s="17" t="s">
        <v>35</v>
      </c>
      <c r="B100" s="1"/>
      <c r="C100" s="1"/>
      <c r="D100" s="1"/>
      <c r="E100" s="1"/>
      <c r="F100" s="1"/>
      <c r="G100" s="1"/>
      <c r="H100" s="1"/>
      <c r="I100" s="1"/>
      <c r="J100" s="1"/>
      <c r="K100" s="1"/>
      <c r="L100" s="1"/>
    </row>
    <row r="101" spans="1:12" ht="15.5" x14ac:dyDescent="0.35">
      <c r="A101" s="17" t="s">
        <v>36</v>
      </c>
      <c r="B101" s="1"/>
      <c r="C101" s="1"/>
      <c r="D101" s="1"/>
      <c r="E101" s="1"/>
      <c r="F101" s="1"/>
      <c r="G101" s="1"/>
      <c r="H101" s="1"/>
      <c r="I101" s="1"/>
      <c r="J101" s="1"/>
      <c r="K101" s="1"/>
      <c r="L101" s="1"/>
    </row>
    <row r="102" spans="1:12" s="22" customFormat="1" ht="15.5" x14ac:dyDescent="0.35">
      <c r="A102" s="17" t="s">
        <v>37</v>
      </c>
      <c r="B102" s="21"/>
      <c r="C102" s="21"/>
      <c r="D102" s="21"/>
      <c r="E102" s="21"/>
      <c r="F102" s="21"/>
      <c r="G102" s="21"/>
      <c r="H102" s="21"/>
      <c r="I102" s="21"/>
      <c r="J102" s="21"/>
      <c r="K102" s="21"/>
      <c r="L102" s="21"/>
    </row>
    <row r="103" spans="1:12" ht="15.5" x14ac:dyDescent="0.35">
      <c r="A103" s="17" t="s">
        <v>38</v>
      </c>
      <c r="B103" s="1"/>
      <c r="C103" s="1"/>
      <c r="D103" s="1"/>
      <c r="E103" s="1"/>
      <c r="F103" s="1"/>
      <c r="G103" s="1"/>
      <c r="H103" s="1"/>
      <c r="I103" s="1"/>
      <c r="J103" s="1"/>
      <c r="K103" s="1"/>
      <c r="L103" s="1"/>
    </row>
    <row r="104" spans="1:12" ht="15.5" x14ac:dyDescent="0.35">
      <c r="A104" s="18" t="s">
        <v>40</v>
      </c>
      <c r="B104" s="1"/>
      <c r="C104" s="1"/>
      <c r="D104" s="1"/>
      <c r="E104" s="1"/>
      <c r="F104" s="1"/>
      <c r="G104" s="1"/>
      <c r="H104" s="1"/>
      <c r="I104" s="1"/>
      <c r="J104" s="1"/>
      <c r="K104" s="1"/>
      <c r="L104" s="1"/>
    </row>
    <row r="105" spans="1:12" ht="15.5" x14ac:dyDescent="0.35">
      <c r="A105" s="17" t="s">
        <v>18</v>
      </c>
      <c r="B105" s="1"/>
      <c r="C105" s="1"/>
      <c r="D105" s="1"/>
      <c r="E105" s="1"/>
      <c r="F105" s="1"/>
      <c r="G105" s="1"/>
      <c r="H105" s="1"/>
      <c r="I105" s="1"/>
      <c r="J105" s="1"/>
      <c r="K105" s="1"/>
      <c r="L105" s="1"/>
    </row>
    <row r="106" spans="1:12" ht="15.5" x14ac:dyDescent="0.35">
      <c r="A106" s="17" t="s">
        <v>19</v>
      </c>
      <c r="B106" s="1"/>
      <c r="C106" s="1"/>
      <c r="D106" s="1"/>
      <c r="E106" s="1"/>
      <c r="F106" s="1"/>
      <c r="G106" s="1"/>
      <c r="H106" s="1"/>
      <c r="I106" s="1"/>
      <c r="J106" s="1"/>
      <c r="K106" s="1"/>
      <c r="L106" s="1"/>
    </row>
    <row r="107" spans="1:12" ht="15.5" x14ac:dyDescent="0.35">
      <c r="A107" s="17" t="s">
        <v>51</v>
      </c>
      <c r="B107" s="31"/>
      <c r="C107" s="31"/>
      <c r="D107" s="31"/>
      <c r="E107" s="31"/>
      <c r="F107" s="31"/>
      <c r="G107" s="31"/>
      <c r="H107" s="31"/>
      <c r="I107" s="31"/>
      <c r="J107" s="31"/>
      <c r="K107" s="31"/>
      <c r="L107" s="31"/>
    </row>
    <row r="108" spans="1:12" ht="15.5" x14ac:dyDescent="0.35">
      <c r="A108" s="17" t="s">
        <v>41</v>
      </c>
      <c r="B108" s="1"/>
      <c r="C108" s="1"/>
      <c r="D108" s="1"/>
      <c r="E108" s="1"/>
      <c r="F108" s="1"/>
      <c r="G108" s="1"/>
      <c r="H108" s="1"/>
      <c r="I108" s="1"/>
      <c r="J108" s="1"/>
      <c r="K108" s="1"/>
      <c r="L108" s="1"/>
    </row>
    <row r="109" spans="1:12" ht="15.5" x14ac:dyDescent="0.35">
      <c r="A109" s="17" t="s">
        <v>42</v>
      </c>
      <c r="B109" s="19"/>
      <c r="C109" s="19"/>
      <c r="D109" s="19"/>
      <c r="E109" s="19"/>
      <c r="F109" s="19"/>
      <c r="G109" s="19"/>
      <c r="H109" s="1"/>
      <c r="I109" s="1"/>
      <c r="J109" s="1"/>
      <c r="K109" s="1"/>
      <c r="L109" s="1"/>
    </row>
    <row r="110" spans="1:12" ht="15.5" x14ac:dyDescent="0.35">
      <c r="A110" s="18" t="s">
        <v>109</v>
      </c>
      <c r="B110" s="1"/>
      <c r="C110" s="1"/>
      <c r="D110" s="1"/>
      <c r="E110" s="1"/>
      <c r="F110" s="1"/>
      <c r="G110" s="1"/>
      <c r="H110" s="1"/>
      <c r="I110" s="1"/>
      <c r="J110" s="1"/>
      <c r="K110" s="1"/>
      <c r="L110" s="1"/>
    </row>
    <row r="111" spans="1:12" ht="15.5" x14ac:dyDescent="0.35">
      <c r="A111" s="17" t="s">
        <v>43</v>
      </c>
      <c r="B111" s="1"/>
      <c r="C111" s="1"/>
      <c r="D111" s="1"/>
      <c r="E111" s="1"/>
      <c r="F111" s="1"/>
      <c r="G111" s="1"/>
      <c r="H111" s="1"/>
      <c r="I111" s="1"/>
      <c r="J111" s="1"/>
      <c r="K111" s="1"/>
      <c r="L111" s="1"/>
    </row>
    <row r="112" spans="1:12" ht="15.5" x14ac:dyDescent="0.35">
      <c r="A112" s="17" t="s">
        <v>32</v>
      </c>
      <c r="B112" s="1"/>
      <c r="C112" s="1"/>
      <c r="D112" s="1"/>
      <c r="E112" s="1"/>
      <c r="F112" s="1"/>
      <c r="G112" s="1"/>
      <c r="H112" s="1"/>
      <c r="I112" s="1"/>
      <c r="J112" s="1"/>
      <c r="K112" s="1"/>
      <c r="L112" s="1"/>
    </row>
    <row r="113" spans="1:12" ht="15.5" x14ac:dyDescent="0.35">
      <c r="A113" s="17" t="s">
        <v>45</v>
      </c>
      <c r="B113" s="1"/>
      <c r="C113" s="1"/>
      <c r="D113" s="1"/>
      <c r="E113" s="1"/>
      <c r="F113" s="1"/>
      <c r="G113" s="1"/>
      <c r="H113" s="1"/>
      <c r="I113" s="1"/>
      <c r="J113" s="1"/>
      <c r="K113" s="1"/>
      <c r="L113" s="1"/>
    </row>
    <row r="114" spans="1:12" ht="15.5" x14ac:dyDescent="0.35">
      <c r="A114" s="17" t="s">
        <v>20</v>
      </c>
      <c r="B114" s="1"/>
      <c r="C114" s="1"/>
      <c r="D114" s="1"/>
      <c r="E114" s="1"/>
      <c r="F114" s="1"/>
      <c r="G114" s="1"/>
      <c r="H114" s="1"/>
      <c r="I114" s="1"/>
      <c r="J114" s="1"/>
      <c r="K114" s="1"/>
      <c r="L114" s="1"/>
    </row>
    <row r="115" spans="1:12" ht="15.5" x14ac:dyDescent="0.35">
      <c r="A115" s="17" t="s">
        <v>46</v>
      </c>
      <c r="B115" s="1"/>
      <c r="C115" s="1"/>
      <c r="D115" s="1"/>
      <c r="E115" s="1"/>
      <c r="F115" s="1"/>
      <c r="G115" s="1"/>
      <c r="H115" s="1"/>
      <c r="I115" s="1"/>
      <c r="J115" s="1"/>
      <c r="K115" s="1"/>
      <c r="L115" s="1"/>
    </row>
    <row r="116" spans="1:12" ht="15.5" x14ac:dyDescent="0.35">
      <c r="A116" s="17" t="s">
        <v>21</v>
      </c>
      <c r="B116" s="1"/>
      <c r="C116" s="1"/>
      <c r="D116" s="1"/>
      <c r="E116" s="1"/>
      <c r="F116" s="1"/>
      <c r="G116" s="1"/>
      <c r="H116" s="1"/>
      <c r="I116" s="1"/>
      <c r="J116" s="1"/>
      <c r="K116" s="1"/>
      <c r="L116" s="1"/>
    </row>
    <row r="117" spans="1:12" ht="15.5" x14ac:dyDescent="0.35">
      <c r="A117" s="17" t="s">
        <v>22</v>
      </c>
      <c r="B117" s="1"/>
      <c r="C117" s="1"/>
      <c r="D117" s="1"/>
      <c r="E117" s="1"/>
      <c r="F117" s="1"/>
      <c r="G117" s="1"/>
      <c r="H117" s="1"/>
      <c r="I117" s="1"/>
      <c r="J117" s="1"/>
      <c r="K117" s="1"/>
      <c r="L117" s="1"/>
    </row>
    <row r="118" spans="1:12" ht="15.5" x14ac:dyDescent="0.35">
      <c r="A118" s="17" t="s">
        <v>52</v>
      </c>
      <c r="B118" s="1"/>
      <c r="C118" s="1"/>
      <c r="D118" s="1"/>
      <c r="E118" s="1"/>
      <c r="F118" s="1"/>
      <c r="G118" s="1"/>
      <c r="H118" s="1"/>
      <c r="I118" s="1"/>
      <c r="J118" s="1"/>
      <c r="K118" s="1"/>
      <c r="L118" s="1"/>
    </row>
    <row r="119" spans="1:12" ht="15.5" x14ac:dyDescent="0.35">
      <c r="A119" s="17" t="s">
        <v>47</v>
      </c>
      <c r="B119" s="19"/>
      <c r="C119" s="19"/>
      <c r="D119" s="19"/>
      <c r="E119" s="19"/>
      <c r="F119" s="19"/>
      <c r="G119" s="19"/>
      <c r="H119" s="1"/>
      <c r="I119" s="1"/>
      <c r="J119" s="1"/>
      <c r="K119" s="1"/>
      <c r="L119" s="1"/>
    </row>
    <row r="120" spans="1:12" ht="15.5" x14ac:dyDescent="0.35">
      <c r="A120" s="17" t="s">
        <v>23</v>
      </c>
      <c r="B120" s="1"/>
      <c r="C120" s="1"/>
      <c r="D120" s="1"/>
      <c r="E120" s="1"/>
      <c r="F120" s="1"/>
      <c r="G120" s="1"/>
      <c r="H120" s="1"/>
      <c r="I120" s="1"/>
      <c r="J120" s="1"/>
      <c r="K120" s="1"/>
      <c r="L120" s="1"/>
    </row>
    <row r="121" spans="1:12" ht="15.5" x14ac:dyDescent="0.35">
      <c r="A121" s="17" t="s">
        <v>48</v>
      </c>
      <c r="B121" s="1"/>
      <c r="C121" s="1"/>
      <c r="D121" s="1"/>
      <c r="E121" s="1"/>
      <c r="F121" s="1"/>
      <c r="G121" s="1"/>
      <c r="H121" s="1"/>
      <c r="I121" s="1"/>
      <c r="J121" s="1"/>
      <c r="K121" s="1"/>
      <c r="L121" s="1"/>
    </row>
    <row r="122" spans="1:12" ht="15.5" x14ac:dyDescent="0.35">
      <c r="A122" s="17" t="s">
        <v>24</v>
      </c>
      <c r="B122" s="1"/>
      <c r="C122" s="1"/>
      <c r="D122" s="1"/>
      <c r="E122" s="1"/>
      <c r="F122" s="1"/>
      <c r="G122" s="1"/>
      <c r="H122" s="1"/>
      <c r="I122" s="1"/>
      <c r="J122" s="1"/>
      <c r="K122" s="1"/>
      <c r="L122" s="1"/>
    </row>
    <row r="123" spans="1:12" ht="15.5" x14ac:dyDescent="0.35">
      <c r="A123" s="32" t="s">
        <v>130</v>
      </c>
      <c r="B123" s="1"/>
      <c r="C123" s="1"/>
      <c r="D123" s="1"/>
      <c r="E123" s="1"/>
      <c r="F123" s="1"/>
      <c r="G123" s="1"/>
      <c r="H123" s="1"/>
      <c r="I123" s="1"/>
      <c r="J123" s="1"/>
      <c r="K123" s="1"/>
      <c r="L123" s="1"/>
    </row>
    <row r="124" spans="1:12" ht="15.5" x14ac:dyDescent="0.35">
      <c r="A124" s="68" t="s">
        <v>131</v>
      </c>
      <c r="B124" s="68"/>
      <c r="C124" s="68"/>
      <c r="D124" s="68"/>
      <c r="E124" s="68"/>
      <c r="F124" s="68"/>
      <c r="G124" s="68"/>
      <c r="H124" s="68"/>
      <c r="I124" s="68"/>
      <c r="J124" s="1"/>
      <c r="K124" s="1"/>
      <c r="L124" s="1"/>
    </row>
    <row r="125" spans="1:12" ht="15.5" x14ac:dyDescent="0.35">
      <c r="A125" s="68"/>
      <c r="B125" s="68"/>
      <c r="C125" s="68"/>
      <c r="D125" s="68"/>
      <c r="E125" s="68"/>
      <c r="F125" s="68"/>
      <c r="G125" s="68"/>
      <c r="H125" s="68"/>
      <c r="I125" s="68"/>
      <c r="J125" s="1"/>
      <c r="K125" s="1"/>
      <c r="L125" s="1"/>
    </row>
    <row r="126" spans="1:12" ht="15.5" x14ac:dyDescent="0.35">
      <c r="A126" s="69" t="s">
        <v>133</v>
      </c>
      <c r="B126" s="69"/>
      <c r="C126" s="69"/>
      <c r="D126" s="69"/>
      <c r="E126" s="69"/>
      <c r="F126" s="69"/>
      <c r="G126" s="69"/>
      <c r="H126" s="69"/>
      <c r="I126" s="69"/>
      <c r="J126" s="1"/>
      <c r="K126" s="1"/>
      <c r="L126" s="1"/>
    </row>
    <row r="127" spans="1:12" ht="15.5" x14ac:dyDescent="0.35">
      <c r="A127" s="69"/>
      <c r="B127" s="69"/>
      <c r="C127" s="69"/>
      <c r="D127" s="69"/>
      <c r="E127" s="69"/>
      <c r="F127" s="69"/>
      <c r="G127" s="69"/>
      <c r="H127" s="69"/>
      <c r="I127" s="69"/>
      <c r="J127" s="1"/>
      <c r="K127" s="1"/>
      <c r="L127" s="1"/>
    </row>
    <row r="128" spans="1:12" ht="15.5" x14ac:dyDescent="0.35">
      <c r="A128" s="69"/>
      <c r="B128" s="69"/>
      <c r="C128" s="69"/>
      <c r="D128" s="69"/>
      <c r="E128" s="69"/>
      <c r="F128" s="69"/>
      <c r="G128" s="69"/>
      <c r="H128" s="69"/>
      <c r="I128" s="69"/>
      <c r="J128" s="1"/>
      <c r="K128" s="1"/>
      <c r="L128" s="1"/>
    </row>
    <row r="129" spans="1:12" ht="15.5" x14ac:dyDescent="0.35">
      <c r="A129" s="37" t="s">
        <v>14</v>
      </c>
      <c r="B129" s="38"/>
      <c r="C129" s="38"/>
      <c r="D129" s="38"/>
      <c r="E129" s="38"/>
      <c r="F129" s="35"/>
      <c r="G129" s="35"/>
      <c r="H129" s="35"/>
      <c r="I129" s="35"/>
      <c r="J129" s="36"/>
      <c r="K129" s="1"/>
      <c r="L129" s="1"/>
    </row>
    <row r="130" spans="1:12" ht="15.5" x14ac:dyDescent="0.35">
      <c r="A130" s="40" t="s">
        <v>94</v>
      </c>
      <c r="B130" s="38"/>
      <c r="C130" s="38"/>
      <c r="D130" s="38"/>
      <c r="E130" s="38"/>
      <c r="F130" s="35"/>
      <c r="G130" s="35"/>
      <c r="H130" s="35"/>
      <c r="I130" s="35"/>
      <c r="J130" s="36"/>
      <c r="K130" s="1"/>
      <c r="L130" s="1"/>
    </row>
    <row r="131" spans="1:12" ht="15.5" x14ac:dyDescent="0.35">
      <c r="A131" s="40" t="s">
        <v>15</v>
      </c>
      <c r="B131" s="38"/>
      <c r="C131" s="38"/>
      <c r="D131" s="38"/>
      <c r="E131" s="38"/>
      <c r="F131" s="35"/>
      <c r="G131" s="35"/>
      <c r="H131" s="35"/>
      <c r="I131" s="35"/>
      <c r="J131" s="36"/>
      <c r="K131" s="1"/>
      <c r="L131" s="1"/>
    </row>
    <row r="132" spans="1:12" ht="15.5" x14ac:dyDescent="0.35">
      <c r="A132" s="40"/>
      <c r="B132" s="38"/>
      <c r="C132" s="38"/>
      <c r="D132" s="38"/>
      <c r="E132" s="38"/>
      <c r="F132" s="35"/>
      <c r="G132" s="35"/>
      <c r="H132" s="35"/>
      <c r="I132" s="35"/>
      <c r="J132" s="36"/>
      <c r="K132" s="1"/>
      <c r="L132" s="1"/>
    </row>
    <row r="133" spans="1:12" ht="15.5" x14ac:dyDescent="0.35">
      <c r="A133" s="37" t="s">
        <v>95</v>
      </c>
      <c r="B133" s="38"/>
      <c r="C133" s="38"/>
      <c r="D133" s="38"/>
      <c r="E133" s="38"/>
      <c r="F133" s="35"/>
      <c r="G133" s="35"/>
      <c r="H133" s="35"/>
      <c r="I133" s="35"/>
      <c r="J133" s="36"/>
      <c r="K133" s="1"/>
      <c r="L133" s="1"/>
    </row>
    <row r="134" spans="1:12" ht="15.5" x14ac:dyDescent="0.35">
      <c r="A134" s="40" t="s">
        <v>137</v>
      </c>
      <c r="B134" s="38"/>
      <c r="C134" s="38"/>
      <c r="D134" s="38"/>
      <c r="E134" s="38"/>
      <c r="F134" s="35"/>
      <c r="G134" s="35"/>
      <c r="H134" s="35"/>
      <c r="I134" s="35"/>
      <c r="J134" s="36"/>
      <c r="K134" s="1"/>
      <c r="L134" s="1"/>
    </row>
    <row r="135" spans="1:12" ht="15.5" x14ac:dyDescent="0.35">
      <c r="A135" s="40" t="s">
        <v>138</v>
      </c>
      <c r="B135" s="38"/>
      <c r="C135" s="38"/>
      <c r="D135" s="38"/>
      <c r="E135" s="38"/>
      <c r="F135" s="35"/>
      <c r="G135" s="35"/>
      <c r="H135" s="35"/>
      <c r="I135" s="35"/>
      <c r="J135" s="36"/>
      <c r="K135" s="1"/>
      <c r="L135" s="1"/>
    </row>
    <row r="136" spans="1:12" ht="15.5" x14ac:dyDescent="0.35">
      <c r="A136" s="40" t="s">
        <v>49</v>
      </c>
      <c r="B136" s="38"/>
      <c r="C136" s="38"/>
      <c r="D136" s="38"/>
      <c r="E136" s="38"/>
      <c r="F136" s="35"/>
      <c r="G136" s="35"/>
      <c r="H136" s="35"/>
      <c r="I136" s="35"/>
      <c r="J136" s="36"/>
      <c r="K136" s="1"/>
      <c r="L136" s="1"/>
    </row>
    <row r="137" spans="1:12" ht="15.5" x14ac:dyDescent="0.35">
      <c r="A137" s="40"/>
      <c r="B137" s="38"/>
      <c r="C137" s="38"/>
      <c r="D137" s="38"/>
      <c r="E137" s="38"/>
      <c r="F137" s="35"/>
      <c r="G137" s="35"/>
      <c r="H137" s="35"/>
      <c r="I137" s="35"/>
      <c r="J137" s="36"/>
      <c r="K137" s="1"/>
      <c r="L137" s="1"/>
    </row>
    <row r="138" spans="1:12" ht="15.5" x14ac:dyDescent="0.35">
      <c r="A138" s="37" t="s">
        <v>86</v>
      </c>
      <c r="B138" s="41"/>
      <c r="C138" s="41"/>
      <c r="D138" s="38"/>
      <c r="E138" s="38"/>
      <c r="F138" s="35"/>
      <c r="G138" s="35"/>
      <c r="H138" s="35"/>
      <c r="I138" s="35"/>
      <c r="J138" s="36"/>
      <c r="K138" s="1"/>
      <c r="L138" s="1"/>
    </row>
    <row r="139" spans="1:12" ht="15.5" x14ac:dyDescent="0.35">
      <c r="A139" s="40" t="s">
        <v>94</v>
      </c>
      <c r="B139" s="38"/>
      <c r="C139" s="38"/>
      <c r="D139" s="38"/>
      <c r="E139" s="38"/>
      <c r="F139" s="35"/>
      <c r="G139" s="35"/>
      <c r="H139" s="35"/>
      <c r="I139" s="35"/>
      <c r="J139" s="36"/>
      <c r="K139" s="1"/>
      <c r="L139" s="1"/>
    </row>
    <row r="140" spans="1:12" ht="15.5" x14ac:dyDescent="0.35">
      <c r="A140" s="40" t="s">
        <v>15</v>
      </c>
      <c r="B140" s="38"/>
      <c r="C140" s="38"/>
      <c r="D140" s="38"/>
      <c r="E140" s="38"/>
      <c r="F140" s="35"/>
      <c r="G140" s="35"/>
      <c r="H140" s="35"/>
      <c r="I140" s="35"/>
      <c r="J140" s="36"/>
      <c r="K140" s="1"/>
      <c r="L140" s="1"/>
    </row>
    <row r="141" spans="1:12" ht="15.5" x14ac:dyDescent="0.35">
      <c r="A141" s="40"/>
      <c r="B141" s="38"/>
      <c r="C141" s="38"/>
      <c r="D141" s="38"/>
      <c r="E141" s="38"/>
      <c r="F141" s="35"/>
      <c r="G141" s="35"/>
      <c r="H141" s="35"/>
      <c r="I141" s="35"/>
      <c r="J141" s="36"/>
      <c r="K141" s="1"/>
      <c r="L141" s="1"/>
    </row>
    <row r="142" spans="1:12" ht="15.5" x14ac:dyDescent="0.35">
      <c r="A142" s="37" t="s">
        <v>103</v>
      </c>
      <c r="B142" s="38"/>
      <c r="C142" s="38"/>
      <c r="D142" s="38"/>
      <c r="E142" s="38"/>
      <c r="F142" s="35"/>
      <c r="G142" s="35"/>
      <c r="H142" s="35"/>
      <c r="I142" s="35"/>
      <c r="J142" s="36"/>
      <c r="K142" s="1"/>
      <c r="L142" s="1"/>
    </row>
    <row r="143" spans="1:12" ht="15.5" x14ac:dyDescent="0.35">
      <c r="A143" s="40" t="s">
        <v>84</v>
      </c>
      <c r="B143" s="38"/>
      <c r="C143" s="38"/>
      <c r="D143" s="38"/>
      <c r="E143" s="38"/>
      <c r="F143" s="35"/>
      <c r="G143" s="35"/>
      <c r="H143" s="35"/>
      <c r="I143" s="35"/>
      <c r="J143" s="36"/>
      <c r="K143" s="1"/>
      <c r="L143" s="1"/>
    </row>
    <row r="144" spans="1:12" ht="15.5" x14ac:dyDescent="0.35">
      <c r="A144" s="40" t="s">
        <v>96</v>
      </c>
      <c r="B144" s="38"/>
      <c r="C144" s="38"/>
      <c r="D144" s="38"/>
      <c r="E144" s="38"/>
      <c r="F144" s="35"/>
      <c r="G144" s="35"/>
      <c r="H144" s="35"/>
      <c r="I144" s="35"/>
      <c r="J144" s="36"/>
      <c r="K144" s="1"/>
      <c r="L144" s="1"/>
    </row>
    <row r="145" spans="1:12" ht="15.5" x14ac:dyDescent="0.35">
      <c r="A145" s="35"/>
      <c r="B145" s="35"/>
      <c r="C145" s="35"/>
      <c r="D145" s="35"/>
      <c r="E145" s="35"/>
      <c r="F145" s="35"/>
      <c r="G145" s="35"/>
      <c r="H145" s="35"/>
      <c r="I145" s="35"/>
      <c r="J145" s="36"/>
      <c r="K145" s="1"/>
      <c r="L145" s="1"/>
    </row>
    <row r="146" spans="1:12" ht="15.5" x14ac:dyDescent="0.35">
      <c r="A146" s="37" t="s">
        <v>105</v>
      </c>
      <c r="B146" s="35"/>
      <c r="C146" s="35"/>
      <c r="D146" s="35"/>
      <c r="E146" s="35"/>
      <c r="F146" s="35"/>
      <c r="G146" s="35"/>
      <c r="H146" s="35"/>
      <c r="I146" s="35"/>
      <c r="J146" s="36"/>
      <c r="K146" s="1"/>
      <c r="L146" s="1"/>
    </row>
    <row r="147" spans="1:12" ht="15.5" x14ac:dyDescent="0.35">
      <c r="A147" s="40" t="s">
        <v>106</v>
      </c>
      <c r="B147" s="35"/>
      <c r="C147" s="35"/>
      <c r="D147" s="35"/>
      <c r="E147" s="35"/>
      <c r="F147" s="35"/>
      <c r="G147" s="35"/>
      <c r="H147" s="35"/>
      <c r="I147" s="35"/>
      <c r="J147" s="36"/>
      <c r="K147" s="1"/>
      <c r="L147" s="1"/>
    </row>
    <row r="148" spans="1:12" ht="15.5" x14ac:dyDescent="0.35">
      <c r="A148" s="40" t="s">
        <v>96</v>
      </c>
      <c r="B148" s="35"/>
      <c r="C148" s="35"/>
      <c r="D148" s="35"/>
      <c r="E148" s="35"/>
      <c r="F148" s="35"/>
      <c r="G148" s="35"/>
      <c r="H148" s="35"/>
      <c r="I148" s="35"/>
      <c r="J148" s="36"/>
      <c r="K148" s="1"/>
      <c r="L148" s="1"/>
    </row>
    <row r="149" spans="1:12" ht="15.5" x14ac:dyDescent="0.35">
      <c r="A149" s="35"/>
      <c r="B149" s="35"/>
      <c r="C149" s="35"/>
      <c r="D149" s="35"/>
      <c r="E149" s="35"/>
      <c r="F149" s="35"/>
      <c r="G149" s="35"/>
      <c r="H149" s="35"/>
      <c r="I149" s="35"/>
      <c r="J149" s="36"/>
      <c r="K149" s="1"/>
      <c r="L149" s="1"/>
    </row>
    <row r="150" spans="1:12" ht="15" x14ac:dyDescent="0.35">
      <c r="A150" s="62" t="s">
        <v>134</v>
      </c>
      <c r="B150" s="62"/>
      <c r="C150" s="62"/>
      <c r="D150" s="62"/>
      <c r="E150" s="62"/>
      <c r="F150" s="62"/>
      <c r="G150" s="62"/>
      <c r="H150" s="62" t="s">
        <v>135</v>
      </c>
      <c r="I150" s="62"/>
      <c r="J150" s="62"/>
      <c r="K150" s="62"/>
      <c r="L150" s="62"/>
    </row>
    <row r="151" spans="1:12" ht="15.5" x14ac:dyDescent="0.35">
      <c r="A151" s="1"/>
      <c r="B151" s="1"/>
      <c r="C151" s="1"/>
      <c r="D151" s="1"/>
      <c r="E151" s="1"/>
      <c r="F151" s="1"/>
      <c r="G151" s="1"/>
      <c r="H151" s="1"/>
      <c r="I151" s="1"/>
      <c r="J151" s="1"/>
      <c r="K151" s="1"/>
      <c r="L151" s="1"/>
    </row>
    <row r="152" spans="1:12" x14ac:dyDescent="0.35">
      <c r="A152" s="63" t="s">
        <v>107</v>
      </c>
      <c r="B152" s="63"/>
      <c r="C152" s="63"/>
      <c r="D152" s="63"/>
      <c r="E152" s="63"/>
      <c r="F152" s="63"/>
      <c r="G152" s="63"/>
      <c r="H152" s="63"/>
      <c r="I152" s="63"/>
      <c r="J152" s="63"/>
      <c r="K152" s="63"/>
      <c r="L152" s="63"/>
    </row>
    <row r="153" spans="1:12" ht="15.5" customHeight="1" x14ac:dyDescent="0.35">
      <c r="A153" s="63"/>
      <c r="B153" s="63"/>
      <c r="C153" s="63"/>
      <c r="D153" s="63"/>
      <c r="E153" s="63"/>
      <c r="F153" s="63"/>
      <c r="G153" s="63"/>
      <c r="H153" s="63"/>
      <c r="I153" s="63"/>
      <c r="J153" s="63"/>
      <c r="K153" s="63"/>
      <c r="L153" s="63"/>
    </row>
    <row r="154" spans="1:12" ht="15.5" customHeight="1" x14ac:dyDescent="0.35">
      <c r="A154" s="63"/>
      <c r="B154" s="63"/>
      <c r="C154" s="63"/>
      <c r="D154" s="63"/>
      <c r="E154" s="63"/>
      <c r="F154" s="63"/>
      <c r="G154" s="63"/>
      <c r="H154" s="63"/>
      <c r="I154" s="63"/>
      <c r="J154" s="63"/>
      <c r="K154" s="63"/>
      <c r="L154" s="63"/>
    </row>
    <row r="155" spans="1:12" ht="15.5" customHeight="1" x14ac:dyDescent="0.35">
      <c r="A155" s="63"/>
      <c r="B155" s="63"/>
      <c r="C155" s="63"/>
      <c r="D155" s="63"/>
      <c r="E155" s="63"/>
      <c r="F155" s="63"/>
      <c r="G155" s="63"/>
      <c r="H155" s="63"/>
      <c r="I155" s="63"/>
      <c r="J155" s="63"/>
      <c r="K155" s="63"/>
      <c r="L155" s="63"/>
    </row>
    <row r="156" spans="1:12" ht="15.5" customHeight="1" x14ac:dyDescent="0.35">
      <c r="A156" s="63"/>
      <c r="B156" s="63"/>
      <c r="C156" s="63"/>
      <c r="D156" s="63"/>
      <c r="E156" s="63"/>
      <c r="F156" s="63"/>
      <c r="G156" s="63"/>
      <c r="H156" s="63"/>
      <c r="I156" s="63"/>
      <c r="J156" s="63"/>
      <c r="K156" s="63"/>
      <c r="L156" s="63"/>
    </row>
    <row r="157" spans="1:12" ht="15.5" x14ac:dyDescent="0.35">
      <c r="A157" s="23"/>
      <c r="B157" s="1"/>
      <c r="C157" s="1"/>
      <c r="D157" s="1"/>
      <c r="E157" s="1"/>
      <c r="F157" s="1"/>
      <c r="G157" s="1"/>
      <c r="H157" s="1"/>
      <c r="I157" s="1"/>
      <c r="J157" s="1"/>
      <c r="K157" s="1"/>
      <c r="L157" s="1"/>
    </row>
    <row r="158" spans="1:12" ht="15.5" x14ac:dyDescent="0.35">
      <c r="B158" s="1"/>
      <c r="C158" s="1"/>
      <c r="D158" s="1"/>
      <c r="E158" s="1"/>
      <c r="F158" s="1"/>
      <c r="G158" s="1"/>
      <c r="H158" s="1"/>
      <c r="I158" s="1"/>
      <c r="J158" s="1"/>
      <c r="K158" s="1"/>
      <c r="L158" s="1"/>
    </row>
    <row r="159" spans="1:12" ht="15.5" customHeight="1" x14ac:dyDescent="0.35">
      <c r="A159" s="63" t="s">
        <v>136</v>
      </c>
      <c r="B159" s="63"/>
      <c r="C159" s="63"/>
      <c r="D159" s="63"/>
      <c r="E159" s="63"/>
      <c r="F159" s="63"/>
      <c r="G159" s="63"/>
      <c r="H159" s="63"/>
      <c r="I159" s="63"/>
      <c r="J159" s="63"/>
      <c r="K159" s="63"/>
      <c r="L159" s="63"/>
    </row>
    <row r="160" spans="1:12" ht="15.5" customHeight="1" x14ac:dyDescent="0.35">
      <c r="A160" s="63"/>
      <c r="B160" s="63"/>
      <c r="C160" s="63"/>
      <c r="D160" s="63"/>
      <c r="E160" s="63"/>
      <c r="F160" s="63"/>
      <c r="G160" s="63"/>
      <c r="H160" s="63"/>
      <c r="I160" s="63"/>
      <c r="J160" s="63"/>
      <c r="K160" s="63"/>
      <c r="L160" s="63"/>
    </row>
    <row r="161" spans="1:12" ht="15.5" customHeight="1" x14ac:dyDescent="0.35">
      <c r="A161" s="63"/>
      <c r="B161" s="63"/>
      <c r="C161" s="63"/>
      <c r="D161" s="63"/>
      <c r="E161" s="63"/>
      <c r="F161" s="63"/>
      <c r="G161" s="63"/>
      <c r="H161" s="63"/>
      <c r="I161" s="63"/>
      <c r="J161" s="63"/>
      <c r="K161" s="63"/>
      <c r="L161" s="63"/>
    </row>
    <row r="162" spans="1:12" ht="15.5" x14ac:dyDescent="0.35">
      <c r="A162" s="42"/>
      <c r="B162" s="42"/>
      <c r="C162" s="42"/>
      <c r="D162" s="42"/>
      <c r="E162" s="42"/>
      <c r="F162" s="42"/>
      <c r="G162" s="42"/>
      <c r="H162" s="42"/>
      <c r="I162" s="1"/>
      <c r="J162" s="1"/>
      <c r="K162" s="1"/>
      <c r="L162" s="1"/>
    </row>
    <row r="163" spans="1:12" ht="15.5" x14ac:dyDescent="0.35">
      <c r="B163" s="1"/>
      <c r="C163" s="1"/>
      <c r="D163" s="1"/>
      <c r="E163" s="1"/>
      <c r="F163" s="1"/>
      <c r="G163" s="1"/>
      <c r="H163" s="1"/>
      <c r="I163" s="1"/>
      <c r="J163" s="1"/>
      <c r="K163" s="1"/>
      <c r="L163" s="1"/>
    </row>
    <row r="164" spans="1:12" ht="15.5" x14ac:dyDescent="0.35">
      <c r="B164" s="1"/>
      <c r="C164" s="1"/>
      <c r="D164" s="1"/>
      <c r="E164" s="1"/>
      <c r="F164" s="1"/>
      <c r="G164" s="1"/>
      <c r="H164" s="1"/>
      <c r="I164" s="1"/>
      <c r="J164" s="1"/>
      <c r="K164" s="1"/>
      <c r="L164" s="1"/>
    </row>
    <row r="165" spans="1:12" ht="15.5" x14ac:dyDescent="0.35">
      <c r="B165" s="1"/>
      <c r="C165" s="1"/>
      <c r="D165" s="1"/>
      <c r="E165" s="1"/>
      <c r="F165" s="1"/>
      <c r="G165" s="1"/>
      <c r="H165" s="1"/>
      <c r="I165" s="1"/>
      <c r="J165" s="1"/>
      <c r="K165" s="1"/>
      <c r="L165" s="1"/>
    </row>
    <row r="166" spans="1:12" ht="15.5" x14ac:dyDescent="0.35">
      <c r="B166" s="1"/>
      <c r="C166" s="1"/>
      <c r="D166" s="1"/>
      <c r="E166" s="1"/>
      <c r="F166" s="1"/>
      <c r="G166" s="1"/>
      <c r="H166" s="1"/>
      <c r="I166" s="1"/>
      <c r="J166" s="1"/>
      <c r="K166" s="1"/>
      <c r="L166" s="1"/>
    </row>
    <row r="167" spans="1:12" ht="15.5" x14ac:dyDescent="0.35">
      <c r="B167" s="1"/>
      <c r="C167" s="1"/>
      <c r="D167" s="1"/>
      <c r="E167" s="1"/>
      <c r="F167" s="1"/>
      <c r="G167" s="1"/>
      <c r="H167" s="1"/>
      <c r="I167" s="1"/>
      <c r="J167" s="1"/>
      <c r="K167" s="1"/>
      <c r="L167" s="1"/>
    </row>
    <row r="168" spans="1:12" ht="15.5" x14ac:dyDescent="0.35">
      <c r="B168" s="32"/>
      <c r="C168" s="32"/>
      <c r="D168" s="32"/>
      <c r="E168" s="32"/>
      <c r="F168" s="32"/>
      <c r="G168" s="32"/>
      <c r="H168" s="32"/>
      <c r="I168" s="32"/>
      <c r="J168" s="1"/>
      <c r="K168" s="1"/>
      <c r="L168" s="1"/>
    </row>
    <row r="169" spans="1:12" ht="15.5" customHeight="1" x14ac:dyDescent="0.35">
      <c r="B169" s="33"/>
      <c r="C169" s="33"/>
      <c r="D169" s="33"/>
      <c r="E169" s="33"/>
      <c r="F169" s="33"/>
      <c r="G169" s="33"/>
      <c r="H169" s="33"/>
      <c r="I169" s="33"/>
      <c r="J169" s="1"/>
      <c r="K169" s="1"/>
      <c r="L169" s="1"/>
    </row>
    <row r="170" spans="1:12" ht="15.5" x14ac:dyDescent="0.35">
      <c r="B170" s="33"/>
      <c r="C170" s="33"/>
      <c r="D170" s="33"/>
      <c r="E170" s="33"/>
      <c r="F170" s="33"/>
      <c r="G170" s="33"/>
      <c r="H170" s="33"/>
      <c r="I170" s="33"/>
      <c r="J170" s="1"/>
      <c r="K170" s="1"/>
      <c r="L170" s="1"/>
    </row>
    <row r="171" spans="1:12" ht="15.5" customHeight="1" x14ac:dyDescent="0.35">
      <c r="B171" s="34"/>
      <c r="C171" s="34"/>
      <c r="D171" s="34"/>
      <c r="E171" s="34"/>
      <c r="F171" s="34"/>
      <c r="G171" s="34"/>
      <c r="H171" s="34"/>
      <c r="I171" s="34"/>
      <c r="J171" s="1"/>
      <c r="K171" s="1"/>
      <c r="L171" s="1"/>
    </row>
    <row r="172" spans="1:12" ht="15.5" x14ac:dyDescent="0.35">
      <c r="B172" s="34"/>
      <c r="C172" s="34"/>
      <c r="D172" s="34"/>
      <c r="E172" s="34"/>
      <c r="F172" s="34"/>
      <c r="G172" s="34"/>
      <c r="H172" s="34"/>
      <c r="I172" s="34"/>
      <c r="J172" s="1"/>
      <c r="K172" s="1"/>
      <c r="L172" s="1"/>
    </row>
    <row r="173" spans="1:12" ht="15.5" x14ac:dyDescent="0.35">
      <c r="B173" s="34"/>
      <c r="C173" s="34"/>
      <c r="D173" s="34"/>
      <c r="E173" s="34"/>
      <c r="F173" s="34"/>
      <c r="G173" s="34"/>
      <c r="H173" s="34"/>
      <c r="I173" s="34"/>
      <c r="J173" s="25"/>
      <c r="K173" s="1"/>
      <c r="L173" s="1"/>
    </row>
    <row r="174" spans="1:12" ht="15.5" x14ac:dyDescent="0.35">
      <c r="B174" s="1"/>
      <c r="C174" s="1"/>
      <c r="D174" s="1"/>
      <c r="E174" s="1"/>
      <c r="F174" s="1"/>
      <c r="G174" s="1"/>
      <c r="H174" s="1"/>
      <c r="I174" s="1"/>
      <c r="J174" s="1"/>
      <c r="K174" s="1"/>
      <c r="L174" s="1"/>
    </row>
    <row r="175" spans="1:12" ht="15" customHeight="1" x14ac:dyDescent="0.35">
      <c r="B175" s="23"/>
      <c r="C175" s="23"/>
      <c r="D175" s="23"/>
      <c r="E175" s="23"/>
      <c r="F175" s="23"/>
      <c r="G175" s="23"/>
      <c r="H175" s="23"/>
      <c r="I175" s="23"/>
      <c r="J175" s="23"/>
      <c r="K175" s="23"/>
    </row>
    <row r="176" spans="1:12" ht="15" customHeight="1" x14ac:dyDescent="0.35">
      <c r="B176" s="23"/>
      <c r="C176" s="23"/>
      <c r="D176" s="23"/>
      <c r="E176" s="23"/>
      <c r="F176" s="23"/>
      <c r="G176" s="23"/>
      <c r="H176" s="23"/>
      <c r="I176" s="23"/>
      <c r="J176" s="23"/>
      <c r="K176" s="23"/>
    </row>
    <row r="177" spans="2:11" ht="15" customHeight="1" x14ac:dyDescent="0.35">
      <c r="B177" s="23"/>
      <c r="C177" s="23"/>
      <c r="D177" s="23"/>
      <c r="E177" s="23"/>
      <c r="F177" s="23"/>
      <c r="G177" s="23"/>
      <c r="H177" s="23"/>
      <c r="I177" s="23"/>
      <c r="J177" s="23"/>
      <c r="K177" s="23"/>
    </row>
    <row r="178" spans="2:11" ht="15" customHeight="1" x14ac:dyDescent="0.35">
      <c r="B178" s="23"/>
      <c r="C178" s="23"/>
      <c r="D178" s="23"/>
      <c r="E178" s="23"/>
      <c r="F178" s="23"/>
      <c r="G178" s="23"/>
      <c r="H178" s="23"/>
      <c r="I178" s="23"/>
      <c r="J178" s="23"/>
      <c r="K178" s="23"/>
    </row>
    <row r="179" spans="2:11" ht="15" customHeight="1" x14ac:dyDescent="0.35">
      <c r="B179" s="23"/>
      <c r="C179" s="23"/>
      <c r="D179" s="23"/>
      <c r="E179" s="23"/>
      <c r="F179" s="23"/>
      <c r="G179" s="23"/>
      <c r="H179" s="23"/>
      <c r="I179" s="23"/>
      <c r="J179" s="23"/>
      <c r="K179" s="23"/>
    </row>
    <row r="180" spans="2:11" ht="15" customHeight="1" x14ac:dyDescent="0.35">
      <c r="B180" s="23"/>
      <c r="C180" s="23"/>
      <c r="D180" s="23"/>
      <c r="E180" s="23"/>
      <c r="F180" s="23"/>
      <c r="G180" s="23"/>
      <c r="H180" s="23"/>
      <c r="I180" s="23"/>
      <c r="J180" s="23"/>
      <c r="K180" s="23"/>
    </row>
  </sheetData>
  <sheetProtection sheet="1" objects="1" scenarios="1"/>
  <mergeCells count="78">
    <mergeCell ref="H150:L150"/>
    <mergeCell ref="A152:L156"/>
    <mergeCell ref="A159:L161"/>
    <mergeCell ref="A76:J76"/>
    <mergeCell ref="A77:J77"/>
    <mergeCell ref="A78:J78"/>
    <mergeCell ref="A79:J79"/>
    <mergeCell ref="A80:J80"/>
    <mergeCell ref="A81:J81"/>
    <mergeCell ref="A84:L84"/>
    <mergeCell ref="A124:I125"/>
    <mergeCell ref="A126:I128"/>
    <mergeCell ref="A150:G150"/>
    <mergeCell ref="A73:K73"/>
    <mergeCell ref="A74:K74"/>
    <mergeCell ref="A1:L1"/>
    <mergeCell ref="A2:L2"/>
    <mergeCell ref="A3:L3"/>
    <mergeCell ref="A5:L5"/>
    <mergeCell ref="A8:K8"/>
    <mergeCell ref="A7:L7"/>
    <mergeCell ref="A67:G67"/>
    <mergeCell ref="A68:G68"/>
    <mergeCell ref="A69:J69"/>
    <mergeCell ref="A70:J70"/>
    <mergeCell ref="A65:L65"/>
    <mergeCell ref="A63:J63"/>
    <mergeCell ref="A66:G66"/>
    <mergeCell ref="A62:J62"/>
    <mergeCell ref="A48:G48"/>
    <mergeCell ref="A49:G49"/>
    <mergeCell ref="A50:J50"/>
    <mergeCell ref="A54:G54"/>
    <mergeCell ref="A55:G55"/>
    <mergeCell ref="A52:L52"/>
    <mergeCell ref="A53:G53"/>
    <mergeCell ref="A56:G56"/>
    <mergeCell ref="A57:G57"/>
    <mergeCell ref="A59:G59"/>
    <mergeCell ref="A60:G60"/>
    <mergeCell ref="A61:G61"/>
    <mergeCell ref="A58:G58"/>
    <mergeCell ref="A43:G43"/>
    <mergeCell ref="A44:G44"/>
    <mergeCell ref="A45:G45"/>
    <mergeCell ref="A46:G46"/>
    <mergeCell ref="A47:G47"/>
    <mergeCell ref="A41:L41"/>
    <mergeCell ref="A42:G42"/>
    <mergeCell ref="A35:G35"/>
    <mergeCell ref="A36:G36"/>
    <mergeCell ref="A37:G37"/>
    <mergeCell ref="A38:J38"/>
    <mergeCell ref="A40:G40"/>
    <mergeCell ref="A34:G34"/>
    <mergeCell ref="A29:G29"/>
    <mergeCell ref="A22:G22"/>
    <mergeCell ref="A23:G23"/>
    <mergeCell ref="A24:G24"/>
    <mergeCell ref="A25:G25"/>
    <mergeCell ref="A26:J26"/>
    <mergeCell ref="A28:L28"/>
    <mergeCell ref="A30:G30"/>
    <mergeCell ref="A31:G31"/>
    <mergeCell ref="A32:G32"/>
    <mergeCell ref="A33:G33"/>
    <mergeCell ref="A9:K9"/>
    <mergeCell ref="A21:G21"/>
    <mergeCell ref="A14:G14"/>
    <mergeCell ref="A15:G15"/>
    <mergeCell ref="A13:L13"/>
    <mergeCell ref="A10:K10"/>
    <mergeCell ref="A12:L12"/>
    <mergeCell ref="A16:G16"/>
    <mergeCell ref="A17:G17"/>
    <mergeCell ref="A18:G18"/>
    <mergeCell ref="A19:G19"/>
    <mergeCell ref="A20:G20"/>
  </mergeCells>
  <hyperlinks>
    <hyperlink ref="A85" location="_ftnref1" display="_ftnref1" xr:uid="{00000000-0004-0000-0000-000000000000}"/>
    <hyperlink ref="A86" location="_ftnref2" display="_ftnref2" xr:uid="{00000000-0004-0000-0000-000001000000}"/>
    <hyperlink ref="A87" location="_ftnref3" display="_ftnref3" xr:uid="{00000000-0004-0000-0000-000002000000}"/>
    <hyperlink ref="A89" location="_ftnref4" display="_ftnref4" xr:uid="{00000000-0004-0000-0000-000003000000}"/>
    <hyperlink ref="A96" location="_ftnref5" display="_ftnref5" xr:uid="{00000000-0004-0000-0000-000004000000}"/>
    <hyperlink ref="A104" location="_ftnref8" display="_ftnref8" xr:uid="{00000000-0004-0000-0000-000005000000}"/>
    <hyperlink ref="A107" location="_ftnref9" display="_ftnref9" xr:uid="{00000000-0004-0000-0000-000006000000}"/>
    <hyperlink ref="A108" location="_ftnref10" display="_ftnref10" xr:uid="{00000000-0004-0000-0000-000007000000}"/>
    <hyperlink ref="A109" location="_ftnref11" display="_ftnref11" xr:uid="{00000000-0004-0000-0000-000008000000}"/>
    <hyperlink ref="A110" location="_ftnref12" display="_ftnref12" xr:uid="{00000000-0004-0000-0000-000009000000}"/>
    <hyperlink ref="A113" location="_ftnref13" display="_ftnref13" xr:uid="{00000000-0004-0000-0000-00000A000000}"/>
    <hyperlink ref="A115" location="_ftnref14" display="_ftnref14" xr:uid="{00000000-0004-0000-0000-00000B000000}"/>
    <hyperlink ref="A118" location="_ftnref15" display="_ftnref15" xr:uid="{00000000-0004-0000-0000-00000C000000}"/>
    <hyperlink ref="A119" location="_ftnref16" display="_ftnref16" xr:uid="{00000000-0004-0000-0000-00000D000000}"/>
    <hyperlink ref="A121" location="_ftnref17" display="_ftnref17" xr:uid="{00000000-0004-0000-0000-00000E000000}"/>
    <hyperlink ref="A93" location="_ftnref4" display="_ftnref4" xr:uid="{00000000-0004-0000-0000-00000F000000}"/>
    <hyperlink ref="A98" location="_ftnref6" display="_ftnref6" xr:uid="{00000000-0004-0000-0000-000010000000}"/>
  </hyperlinks>
  <pageMargins left="0.7" right="0.7" top="0.75" bottom="0.7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BERENJENA</vt:lpstr>
      <vt:lpstr>BERENJENA!Print_Area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Myrna Comas</dc:creator>
  <cp:lastModifiedBy>User</cp:lastModifiedBy>
  <cp:lastPrinted>2022-03-07T19:08:31Z</cp:lastPrinted>
  <dcterms:created xsi:type="dcterms:W3CDTF">2018-01-23T15:20:03Z</dcterms:created>
  <dcterms:modified xsi:type="dcterms:W3CDTF">2022-05-04T13:22:55Z</dcterms:modified>
</cp:coreProperties>
</file>