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Publicaciones\Presupuesto Modelo\Cilantrillo\"/>
    </mc:Choice>
  </mc:AlternateContent>
  <bookViews>
    <workbookView xWindow="0" yWindow="0" windowWidth="28800" windowHeight="12330" tabRatio="500"/>
  </bookViews>
  <sheets>
    <sheet name="Cilantrillo Hidropónico" sheetId="1" r:id="rId1"/>
  </sheets>
  <definedNames>
    <definedName name="_xlnm.Print_Area" localSheetId="0">'Cilantrillo Hidropónico'!$A$1:$E$107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52" i="1"/>
  <c r="E52" i="1"/>
  <c r="E53" i="1"/>
  <c r="E54" i="1"/>
  <c r="D60" i="1"/>
  <c r="E18" i="1"/>
  <c r="E19" i="1"/>
  <c r="E20" i="1"/>
  <c r="E21" i="1"/>
  <c r="E22" i="1"/>
  <c r="E23" i="1"/>
  <c r="E24" i="1"/>
  <c r="E25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D61" i="1"/>
  <c r="D62" i="1"/>
  <c r="D58" i="1"/>
  <c r="D59" i="1"/>
  <c r="E62" i="1"/>
  <c r="E61" i="1"/>
  <c r="B8" i="1"/>
  <c r="D63" i="1"/>
  <c r="D39" i="1"/>
  <c r="D40" i="1"/>
  <c r="D41" i="1"/>
  <c r="D42" i="1"/>
  <c r="D46" i="1"/>
  <c r="E63" i="1"/>
  <c r="D64" i="1"/>
  <c r="E64" i="1"/>
  <c r="C18" i="1"/>
  <c r="C21" i="1"/>
  <c r="C22" i="1"/>
  <c r="C23" i="1"/>
  <c r="C28" i="1"/>
  <c r="C30" i="1"/>
  <c r="C31" i="1"/>
  <c r="C33" i="1"/>
  <c r="C37" i="1"/>
  <c r="E55" i="1"/>
  <c r="E60" i="1"/>
  <c r="E59" i="1"/>
  <c r="E58" i="1"/>
</calcChain>
</file>

<file path=xl/comments1.xml><?xml version="1.0" encoding="utf-8"?>
<comments xmlns="http://schemas.openxmlformats.org/spreadsheetml/2006/main">
  <authors>
    <author>Ermita Hernandez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</rPr>
          <t>Ermita Hernandez:</t>
        </r>
        <r>
          <rPr>
            <sz val="9"/>
            <color indexed="81"/>
            <rFont val="Tahoma"/>
            <family val="2"/>
          </rPr>
          <t xml:space="preserve">
Dejalo solo como control de plagas (si quiere añade leyenda)</t>
        </r>
      </text>
    </comment>
  </commentList>
</comments>
</file>

<file path=xl/sharedStrings.xml><?xml version="1.0" encoding="utf-8"?>
<sst xmlns="http://schemas.openxmlformats.org/spreadsheetml/2006/main" count="105" uniqueCount="96">
  <si>
    <t>Partida</t>
  </si>
  <si>
    <t>Unidad</t>
  </si>
  <si>
    <t>Cantidad</t>
  </si>
  <si>
    <t xml:space="preserve"> Valor $ </t>
  </si>
  <si>
    <t>Mano de obra</t>
  </si>
  <si>
    <t>horas</t>
  </si>
  <si>
    <t>Subtotal Mano de obra</t>
  </si>
  <si>
    <t>Gasto Operacionales</t>
  </si>
  <si>
    <t>Semillas</t>
  </si>
  <si>
    <t>libra</t>
  </si>
  <si>
    <t>saco 25lbs</t>
  </si>
  <si>
    <t>Nitrato de Calcio</t>
  </si>
  <si>
    <t>50lbs</t>
  </si>
  <si>
    <t>Sulfato de magnesio</t>
  </si>
  <si>
    <t>Oasis</t>
  </si>
  <si>
    <t>cajas</t>
  </si>
  <si>
    <t>Fundas Plásticas</t>
  </si>
  <si>
    <t>Detergentes</t>
  </si>
  <si>
    <t>Misceláneos</t>
  </si>
  <si>
    <t>Mantenimiento y reparación</t>
  </si>
  <si>
    <t>Subtotal Gastos Operacionales</t>
  </si>
  <si>
    <t xml:space="preserve">[1] El costo de construir el vivero 40x100 se estima en $37,000. Esto incluye todo el equipo necesario para comenzar la siembra y el adiestramiento para su uso. Estas instalaciones pueden ser financiadas atraves de un programa gubernamental o agencia federal. La vida útil del mismo es de aproximadamente 25 años. </t>
  </si>
  <si>
    <t>TOTAL DE GASTOS</t>
  </si>
  <si>
    <t>INGRESO BRUTO</t>
  </si>
  <si>
    <t>INGRESO NETO</t>
  </si>
  <si>
    <t>[14] Depreciación promedio, se utilizó depreciación por línea recta para el costo de la estructura y equipos</t>
  </si>
  <si>
    <r>
      <t xml:space="preserve">Presupuesto para la Siembra de Cilantrillo en Hidropónico vivero 40x100 </t>
    </r>
    <r>
      <rPr>
        <b/>
        <vertAlign val="superscript"/>
        <sz val="11"/>
        <color rgb="FF000000"/>
        <rFont val="Times New Roman"/>
        <family val="1"/>
      </rPr>
      <t>[1]</t>
    </r>
  </si>
  <si>
    <r>
      <t xml:space="preserve">Depreciación Promedio Estructura Annual </t>
    </r>
    <r>
      <rPr>
        <vertAlign val="superscript"/>
        <sz val="11"/>
        <color rgb="FF000000"/>
        <rFont val="Times New Roman"/>
        <family val="1"/>
      </rPr>
      <t>[14]</t>
    </r>
  </si>
  <si>
    <t>Revisado por:</t>
  </si>
  <si>
    <t>Yasmín del Río Ríos, Estudiante Graduada Departamento de Economía Agrícola y Sociología Rural</t>
  </si>
  <si>
    <t>Profa. Mildred Cortes, Catedrática, Departamento de Economía Agrícola y Sociología Rural</t>
  </si>
  <si>
    <t>Roberto Sánchez Silva, M.S. Departamento de Economía Agrícola y Sociología Rural</t>
  </si>
  <si>
    <t>Dra. Alexandra Gregory Crespo, Catedrática Asociada, Departamento de Economía Agrícola y Sociología Rural</t>
  </si>
  <si>
    <t>Dra. Ermita Hernández, Catedrática Auxiliar, Departamento de Ciencias Agroambientales</t>
  </si>
  <si>
    <t>UNIVERSIDAD DE PURTO RICO</t>
  </si>
  <si>
    <t>RECINTO UNIVERSITARIO DE MAYAGÜEZ</t>
  </si>
  <si>
    <t>COLEGIO DE CIENCIAS AGRÍCOLAS</t>
  </si>
  <si>
    <t>"THIS MATERIAL IS BASED UPON WORK SUPPORTED BY U.S. DEPARTMENT OF AGRICULTURE, OFFICE OF ADVOCACY AN OUTREACH UNDER AWARD NUMBER: USDA-OAO: 59-2501-14-0041"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</si>
  <si>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</si>
  <si>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PARTIDA</t>
  </si>
  <si>
    <t>VALOR</t>
  </si>
  <si>
    <t>MI FINCA</t>
  </si>
  <si>
    <t>Ingreso Neto</t>
  </si>
  <si>
    <t>libras/cosecha</t>
  </si>
  <si>
    <t>Prof. Raúl Pérez, Agente Agrícola, Florida y Barceloneta</t>
  </si>
  <si>
    <t>Control de Plagas y manejo de yerbajos</t>
  </si>
  <si>
    <t>Este presupuesto está considerando que el agricultor regula el tanque. Para una persona que no tenga experiencia en esta práctica se le recomienda cambiar el tanque semanal.</t>
  </si>
  <si>
    <t>c/u</t>
  </si>
  <si>
    <t xml:space="preserve">Prof. Carlos Gautier, Agente Agrícola, Humacao </t>
  </si>
  <si>
    <t>Cajas Empaque</t>
  </si>
  <si>
    <t>Entrega</t>
  </si>
  <si>
    <t>Entrega (180 millas por 2 viajes por $0.40)</t>
  </si>
  <si>
    <r>
      <t xml:space="preserve">Venta de Cilantrillo </t>
    </r>
    <r>
      <rPr>
        <vertAlign val="superscript"/>
        <sz val="11"/>
        <color rgb="FF000000"/>
        <rFont val="Times New Roman"/>
        <family val="1"/>
      </rPr>
      <t>[2]</t>
    </r>
  </si>
  <si>
    <r>
      <t>Número de cosechas</t>
    </r>
    <r>
      <rPr>
        <vertAlign val="superscript"/>
        <sz val="12"/>
        <color theme="1"/>
        <rFont val="Times New Roman"/>
        <family val="1"/>
      </rPr>
      <t>[2]</t>
    </r>
  </si>
  <si>
    <t>[2] Una cosecha puede tomar entre 23-27 días</t>
  </si>
  <si>
    <t xml:space="preserve">[3] En un Umbraculo de 100x40 hay 5 mesas(bancos) y cada mesa cuenta con 3,500 huecos/mazo para un total de 17,500. Se adjudica el 15% de pérdidas de producción para un total de 14,875 mazos. Cada mesa mide 5 pies de ancho. </t>
  </si>
  <si>
    <r>
      <t xml:space="preserve">Supervisión de Sistema </t>
    </r>
    <r>
      <rPr>
        <vertAlign val="superscript"/>
        <sz val="11"/>
        <color rgb="FF000000"/>
        <rFont val="Times New Roman"/>
        <family val="1"/>
      </rPr>
      <t>[4]</t>
    </r>
  </si>
  <si>
    <r>
      <t xml:space="preserve">Limpieza </t>
    </r>
    <r>
      <rPr>
        <vertAlign val="superscript"/>
        <sz val="11"/>
        <color rgb="FF000000"/>
        <rFont val="Times New Roman"/>
        <family val="1"/>
      </rPr>
      <t>[5]</t>
    </r>
  </si>
  <si>
    <r>
      <t xml:space="preserve">Preparación de Semillero </t>
    </r>
    <r>
      <rPr>
        <vertAlign val="superscript"/>
        <sz val="11"/>
        <color rgb="FF000000"/>
        <rFont val="Times New Roman"/>
        <family val="1"/>
      </rPr>
      <t>[6]</t>
    </r>
  </si>
  <si>
    <t xml:space="preserve">[6] Todas la semanas una hora. </t>
  </si>
  <si>
    <r>
      <t xml:space="preserve">Siembra </t>
    </r>
    <r>
      <rPr>
        <vertAlign val="superscript"/>
        <sz val="11"/>
        <color rgb="FF000000"/>
        <rFont val="Times New Roman"/>
        <family val="1"/>
      </rPr>
      <t>[7]</t>
    </r>
    <r>
      <rPr>
        <sz val="11"/>
        <color rgb="FF000000"/>
        <rFont val="Times New Roman"/>
        <family val="1"/>
      </rPr>
      <t xml:space="preserve"> </t>
    </r>
  </si>
  <si>
    <r>
      <t>Cosecha</t>
    </r>
    <r>
      <rPr>
        <vertAlign val="superscript"/>
        <sz val="11"/>
        <color rgb="FF000000"/>
        <rFont val="Times New Roman"/>
        <family val="1"/>
      </rPr>
      <t>[8]</t>
    </r>
  </si>
  <si>
    <t>[5] Limpiezas de tubos y tanques. Tres horas semanales por 4 semanas.</t>
  </si>
  <si>
    <t>[7] Se estima que se realiza en media hora por banco, por semana. Dos horas por banco.</t>
  </si>
  <si>
    <t xml:space="preserve">[9] Una hora y treinta minutos semanales, no se aplica todos los días. </t>
  </si>
  <si>
    <r>
      <t xml:space="preserve">Preparación de Formula </t>
    </r>
    <r>
      <rPr>
        <vertAlign val="superscript"/>
        <sz val="11"/>
        <color rgb="FF000000"/>
        <rFont val="Times New Roman"/>
        <family val="1"/>
      </rPr>
      <t>[9]</t>
    </r>
  </si>
  <si>
    <r>
      <t>Abono</t>
    </r>
    <r>
      <rPr>
        <vertAlign val="superscript"/>
        <sz val="11"/>
        <color rgb="FF000000"/>
        <rFont val="Times New Roman"/>
        <family val="1"/>
      </rPr>
      <t>[10]</t>
    </r>
  </si>
  <si>
    <t>[10] Abono 11-11-40 hidropónico</t>
  </si>
  <si>
    <t xml:space="preserve">[8] Seis horas semanales. Incluye la cosecha, la limpieza del mazo y empaque. </t>
  </si>
  <si>
    <r>
      <t xml:space="preserve">Agua </t>
    </r>
    <r>
      <rPr>
        <vertAlign val="superscript"/>
        <sz val="11"/>
        <color rgb="FF000000"/>
        <rFont val="Times New Roman"/>
        <family val="1"/>
      </rPr>
      <t>[11]</t>
    </r>
  </si>
  <si>
    <t>[11] Franquicia/pozo</t>
  </si>
  <si>
    <t>[12] 25% del gasto en mano de obra</t>
  </si>
  <si>
    <r>
      <t xml:space="preserve">Obligaciones Patronales </t>
    </r>
    <r>
      <rPr>
        <vertAlign val="superscript"/>
        <sz val="11"/>
        <color rgb="FF000000"/>
        <rFont val="Times New Roman"/>
        <family val="1"/>
      </rPr>
      <t>[12]</t>
    </r>
  </si>
  <si>
    <r>
      <t xml:space="preserve">Electricidad </t>
    </r>
    <r>
      <rPr>
        <vertAlign val="superscript"/>
        <sz val="11"/>
        <color rgb="FF000000"/>
        <rFont val="Times New Roman"/>
        <family val="1"/>
      </rPr>
      <t>[13]</t>
    </r>
  </si>
  <si>
    <t xml:space="preserve">[13] Gasto mensual, pero puede variar dependiendo de la eficiencia de la bomba de agua y del arreglo de tubos que el agriculto utilize. </t>
  </si>
  <si>
    <r>
      <t xml:space="preserve">Subsidio salarial </t>
    </r>
    <r>
      <rPr>
        <vertAlign val="superscript"/>
        <sz val="11"/>
        <color rgb="FF000000"/>
        <rFont val="Times New Roman"/>
        <family val="1"/>
      </rPr>
      <t>[15]</t>
    </r>
  </si>
  <si>
    <t>Proyección por una cosecha (se puede producir 11 cosechas al año)</t>
  </si>
  <si>
    <r>
      <t xml:space="preserve">Rendimiento en libras: cada </t>
    </r>
    <r>
      <rPr>
        <b/>
        <sz val="12"/>
        <color theme="1"/>
        <rFont val="Times New Roman"/>
        <family val="1"/>
      </rPr>
      <t>Mazo</t>
    </r>
    <r>
      <rPr>
        <sz val="12"/>
        <color theme="1"/>
        <rFont val="Times New Roman"/>
        <family val="1"/>
      </rPr>
      <t xml:space="preserve"> tiene 2 plantas, cada </t>
    </r>
    <r>
      <rPr>
        <b/>
        <sz val="12"/>
        <color theme="1"/>
        <rFont val="Times New Roman"/>
        <family val="1"/>
      </rPr>
      <t>Mazo</t>
    </r>
    <r>
      <rPr>
        <sz val="12"/>
        <color theme="1"/>
        <rFont val="Times New Roman"/>
        <family val="1"/>
      </rPr>
      <t xml:space="preserve"> tiene alrededor de 5-6 oz mazo, cada 3 mazos es una libra</t>
    </r>
  </si>
  <si>
    <t>Número de Cosechas</t>
  </si>
  <si>
    <t>Ingreso Bruto</t>
  </si>
  <si>
    <t>Gasto  Total</t>
  </si>
  <si>
    <t>Número de Umbráculos</t>
  </si>
  <si>
    <r>
      <t>Número de Umbráculos, umbráculo de 100x40</t>
    </r>
    <r>
      <rPr>
        <vertAlign val="superscript"/>
        <sz val="12"/>
        <color theme="1"/>
        <rFont val="Times New Roman"/>
        <family val="1"/>
      </rPr>
      <t xml:space="preserve"> [1]</t>
    </r>
  </si>
  <si>
    <t>Fecha de revisión: 5 de junio de 2019</t>
  </si>
  <si>
    <t>Seguros</t>
  </si>
  <si>
    <t>Administración, supervisión e imprevistos (10% de la nómina)</t>
  </si>
  <si>
    <t>Interés sobre gastos (9%)</t>
  </si>
  <si>
    <t>[15] No se tomó en consideración el subsidio salarial, si se aplicara el subsidio el ingreso neto aumentaría. Se proveyó encasillado para que coloque el valor del subsidio.</t>
  </si>
  <si>
    <t xml:space="preserve"> Precio/Unidad  o Costo</t>
  </si>
  <si>
    <t>Número de Mazos por libra</t>
  </si>
  <si>
    <t>Número de Plantas por Mazo</t>
  </si>
  <si>
    <t>Producción Mínima en libras (Producción mínima para cubrir mis costos, Mi Finca presenta la cantidad que puedo vender para obtener ganancias sino perdí nada de mi producción)</t>
  </si>
  <si>
    <t>Precio Mínimo de Venta por libra (Precio mínimo para cubrir costos, break even, Mi Finca presenta la ganacia/pérdida por libra)</t>
  </si>
  <si>
    <t>Rendimiento 85% (coloque en decimales)</t>
  </si>
  <si>
    <r>
      <t xml:space="preserve">Número de Plantas (para una cosecha y un umbráculo) a una distancia de 6"x 6", 5 bancos: 3,500 x 5 </t>
    </r>
    <r>
      <rPr>
        <vertAlign val="superscript"/>
        <sz val="12"/>
        <color theme="1"/>
        <rFont val="Times New Roman"/>
        <family val="1"/>
      </rPr>
      <t>[3]</t>
    </r>
  </si>
  <si>
    <r>
      <t>[4] Supervisar que todo el sistema esté funcionando correctamente, verificar pH., mangas, tanques, etc. Se recomienda realizar tres veces al día</t>
    </r>
    <r>
      <rPr>
        <b/>
        <sz val="11"/>
        <rFont val="Times New Roman"/>
        <family val="1"/>
      </rPr>
      <t>. Diariamente 30 minutos x 27 días = 13.5 horas por ciclo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</si>
</sst>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;[Red]\-&quot;$&quot;#,##0.00"/>
    <numFmt numFmtId="166" formatCode="_-* #,##0.00_-;\-* #,##0.00_-;_-* &quot;-&quot;??_-;_-@_-"/>
    <numFmt numFmtId="167" formatCode="&quot;$&quot;#,##0.00"/>
    <numFmt numFmtId="168" formatCode="_(* #,##0.000_);_(* \(#,##0.000\);_(* &quot;-&quot;??_);_(@_)"/>
    <numFmt numFmtId="169" formatCode="&quot;$&quot;#,##0.00;[Red]&quot;$&quot;#,##0.00"/>
    <numFmt numFmtId="170" formatCode="0.0"/>
    <numFmt numFmtId="171" formatCode="#,##0_ ;\-#,##0\ "/>
    <numFmt numFmtId="172" formatCode="&quot;$&quot;#,##0"/>
    <numFmt numFmtId="173" formatCode="&quot;$&quot;#,##0;[Red]&quot;$&quot;#,##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2"/>
      <color theme="1"/>
      <name val="Times New Roman"/>
      <family val="1"/>
    </font>
    <font>
      <b/>
      <sz val="11"/>
      <name val="Times New Roman"/>
      <family val="1"/>
    </font>
    <font>
      <b/>
      <i/>
      <u/>
      <sz val="11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9" xfId="0" applyFont="1" applyFill="1" applyBorder="1" applyAlignment="1"/>
    <xf numFmtId="0" fontId="4" fillId="0" borderId="0" xfId="0" applyFont="1" applyAlignment="1">
      <alignment horizontal="center"/>
    </xf>
    <xf numFmtId="0" fontId="4" fillId="0" borderId="9" xfId="0" applyFont="1" applyFill="1" applyBorder="1" applyAlignment="1">
      <alignment wrapText="1"/>
    </xf>
    <xf numFmtId="1" fontId="4" fillId="0" borderId="0" xfId="0" applyNumberFormat="1" applyFont="1" applyAlignment="1">
      <alignment horizontal="center"/>
    </xf>
    <xf numFmtId="168" fontId="4" fillId="0" borderId="0" xfId="0" applyNumberFormat="1" applyFont="1" applyAlignment="1"/>
    <xf numFmtId="0" fontId="7" fillId="0" borderId="7" xfId="0" applyFont="1" applyBorder="1" applyAlignment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70" fontId="5" fillId="2" borderId="8" xfId="0" applyNumberFormat="1" applyFont="1" applyFill="1" applyBorder="1" applyAlignment="1" applyProtection="1">
      <alignment horizontal="center"/>
      <protection locked="0"/>
    </xf>
    <xf numFmtId="165" fontId="5" fillId="2" borderId="8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170" fontId="5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5" fillId="0" borderId="7" xfId="0" applyFont="1" applyBorder="1" applyAlignment="1"/>
    <xf numFmtId="0" fontId="7" fillId="0" borderId="7" xfId="0" applyFont="1" applyBorder="1" applyAlignment="1">
      <alignment horizontal="center"/>
    </xf>
    <xf numFmtId="0" fontId="5" fillId="0" borderId="7" xfId="0" applyFont="1" applyFill="1" applyBorder="1" applyAlignment="1"/>
    <xf numFmtId="170" fontId="5" fillId="0" borderId="8" xfId="0" applyNumberFormat="1" applyFont="1" applyFill="1" applyBorder="1" applyAlignment="1" applyProtection="1">
      <alignment horizontal="center"/>
      <protection locked="0"/>
    </xf>
    <xf numFmtId="165" fontId="5" fillId="0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166" fontId="4" fillId="0" borderId="0" xfId="1" applyFont="1" applyAlignment="1"/>
    <xf numFmtId="0" fontId="7" fillId="0" borderId="7" xfId="0" applyFont="1" applyFill="1" applyBorder="1" applyAlignment="1"/>
    <xf numFmtId="3" fontId="5" fillId="0" borderId="8" xfId="0" applyNumberFormat="1" applyFont="1" applyBorder="1" applyAlignment="1">
      <alignment horizontal="center"/>
    </xf>
    <xf numFmtId="166" fontId="4" fillId="0" borderId="0" xfId="0" applyNumberFormat="1" applyFont="1" applyAlignment="1"/>
    <xf numFmtId="169" fontId="4" fillId="0" borderId="0" xfId="0" applyNumberFormat="1" applyFont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167" fontId="10" fillId="0" borderId="14" xfId="0" applyNumberFormat="1" applyFont="1" applyFill="1" applyBorder="1" applyAlignment="1">
      <alignment horizontal="center"/>
    </xf>
    <xf numFmtId="1" fontId="10" fillId="0" borderId="19" xfId="0" applyNumberFormat="1" applyFont="1" applyFill="1" applyBorder="1" applyAlignment="1">
      <alignment horizontal="center"/>
    </xf>
    <xf numFmtId="172" fontId="10" fillId="0" borderId="9" xfId="0" applyNumberFormat="1" applyFont="1" applyFill="1" applyBorder="1" applyAlignment="1">
      <alignment horizontal="center"/>
    </xf>
    <xf numFmtId="172" fontId="10" fillId="0" borderId="23" xfId="0" applyNumberFormat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167" fontId="10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2" borderId="9" xfId="0" applyFont="1" applyFill="1" applyBorder="1" applyAlignment="1" applyProtection="1">
      <alignment horizontal="center"/>
      <protection locked="0"/>
    </xf>
    <xf numFmtId="3" fontId="4" fillId="2" borderId="9" xfId="0" applyNumberFormat="1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</xf>
    <xf numFmtId="44" fontId="4" fillId="0" borderId="0" xfId="8" applyFont="1" applyAlignment="1"/>
    <xf numFmtId="164" fontId="5" fillId="0" borderId="8" xfId="0" applyNumberFormat="1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  <protection locked="0"/>
    </xf>
    <xf numFmtId="169" fontId="5" fillId="2" borderId="8" xfId="0" applyNumberFormat="1" applyFont="1" applyFill="1" applyBorder="1" applyAlignment="1" applyProtection="1">
      <alignment horizontal="center"/>
      <protection locked="0"/>
    </xf>
    <xf numFmtId="167" fontId="10" fillId="0" borderId="30" xfId="0" applyNumberFormat="1" applyFont="1" applyFill="1" applyBorder="1" applyAlignment="1">
      <alignment horizontal="center" vertical="center"/>
    </xf>
    <xf numFmtId="167" fontId="10" fillId="0" borderId="31" xfId="0" applyNumberFormat="1" applyFont="1" applyFill="1" applyBorder="1" applyAlignment="1">
      <alignment horizontal="center" vertical="center"/>
    </xf>
    <xf numFmtId="3" fontId="10" fillId="0" borderId="27" xfId="1" applyNumberFormat="1" applyFont="1" applyFill="1" applyBorder="1" applyAlignment="1">
      <alignment horizontal="center" vertical="center"/>
    </xf>
    <xf numFmtId="3" fontId="10" fillId="0" borderId="28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left" vertical="center" wrapText="1"/>
    </xf>
    <xf numFmtId="171" fontId="4" fillId="0" borderId="9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 applyProtection="1">
      <alignment horizontal="center" vertical="center"/>
      <protection locked="0"/>
    </xf>
    <xf numFmtId="173" fontId="5" fillId="2" borderId="8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vertical="center"/>
    </xf>
    <xf numFmtId="9" fontId="4" fillId="2" borderId="9" xfId="9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24" xfId="0" applyFont="1" applyFill="1" applyBorder="1" applyAlignment="1">
      <alignment horizontal="left" vertical="center" wrapText="1" shrinkToFit="1"/>
    </xf>
    <xf numFmtId="0" fontId="10" fillId="0" borderId="25" xfId="0" applyFont="1" applyFill="1" applyBorder="1" applyAlignment="1">
      <alignment horizontal="left" vertical="center" wrapText="1" shrinkToFit="1"/>
    </xf>
    <xf numFmtId="0" fontId="10" fillId="0" borderId="26" xfId="0" applyFont="1" applyFill="1" applyBorder="1" applyAlignment="1">
      <alignment horizontal="left" vertical="center" wrapText="1" shrinkToFit="1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 wrapText="1"/>
    </xf>
    <xf numFmtId="0" fontId="10" fillId="0" borderId="21" xfId="0" applyFont="1" applyFill="1" applyBorder="1" applyAlignment="1">
      <alignment horizontal="left" wrapText="1"/>
    </xf>
    <xf numFmtId="0" fontId="10" fillId="0" borderId="22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2" fillId="0" borderId="0" xfId="0" applyFont="1" applyFill="1" applyAlignment="1">
      <alignment horizontal="center"/>
    </xf>
    <xf numFmtId="0" fontId="1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</cellXfs>
  <cellStyles count="10">
    <cellStyle name="Comma" xfId="1" builtinId="3"/>
    <cellStyle name="Currency" xfId="8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Percent" xfId="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2619375</xdr:colOff>
      <xdr:row>99</xdr:row>
      <xdr:rowOff>69196</xdr:rowOff>
    </xdr:from>
    <xdr:to>
      <xdr:col>2</xdr:col>
      <xdr:colOff>114300</xdr:colOff>
      <xdr:row>105</xdr:row>
      <xdr:rowOff>38099</xdr:rowOff>
    </xdr:to>
    <xdr:pic>
      <xdr:nvPicPr>
        <xdr:cNvPr id="5" name="Picture 4" descr="Image result for upr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2948246"/>
          <a:ext cx="2038350" cy="11690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114301</xdr:rowOff>
    </xdr:from>
    <xdr:to>
      <xdr:col>0</xdr:col>
      <xdr:colOff>1041399</xdr:colOff>
      <xdr:row>4</xdr:row>
      <xdr:rowOff>80782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1"/>
          <a:ext cx="774699" cy="7792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447675</xdr:colOff>
      <xdr:row>99</xdr:row>
      <xdr:rowOff>180975</xdr:rowOff>
    </xdr:from>
    <xdr:to>
      <xdr:col>4</xdr:col>
      <xdr:colOff>1222374</xdr:colOff>
      <xdr:row>103</xdr:row>
      <xdr:rowOff>147455</xdr:rowOff>
    </xdr:to>
    <xdr:pic>
      <xdr:nvPicPr>
        <xdr:cNvPr id="3" name="Picture 2" descr="Image result for UPR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3536275"/>
          <a:ext cx="774699" cy="7665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100</xdr:row>
      <xdr:rowOff>123825</xdr:rowOff>
    </xdr:from>
    <xdr:to>
      <xdr:col>0</xdr:col>
      <xdr:colOff>1371600</xdr:colOff>
      <xdr:row>104</xdr:row>
      <xdr:rowOff>88965</xdr:rowOff>
    </xdr:to>
    <xdr:pic>
      <xdr:nvPicPr>
        <xdr:cNvPr id="4" name="Picture 3" descr="Related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202900"/>
          <a:ext cx="1114425" cy="76523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109"/>
  <sheetViews>
    <sheetView tabSelected="1" zoomScale="150" zoomScaleNormal="150" zoomScaleSheetLayoutView="70" zoomScalePageLayoutView="150" workbookViewId="0">
      <selection activeCell="A83" sqref="A83:E83"/>
    </sheetView>
  </sheetViews>
  <sheetFormatPr defaultColWidth="11" defaultRowHeight="15.75" x14ac:dyDescent="0.25"/>
  <cols>
    <col min="1" max="1" width="47.375" style="1" customWidth="1"/>
    <col min="2" max="2" width="12.125" style="1" customWidth="1"/>
    <col min="3" max="3" width="9.125" style="1" customWidth="1"/>
    <col min="4" max="4" width="16.125" style="4" bestFit="1" customWidth="1"/>
    <col min="5" max="5" width="19.125" style="4" customWidth="1"/>
    <col min="6" max="6" width="11" style="1"/>
    <col min="7" max="7" width="11.125" style="1" bestFit="1" customWidth="1"/>
    <col min="8" max="9" width="11" style="1"/>
    <col min="10" max="10" width="11" style="2"/>
    <col min="11" max="16384" width="11" style="1"/>
  </cols>
  <sheetData>
    <row r="2" spans="1:9" x14ac:dyDescent="0.25">
      <c r="A2" s="99" t="s">
        <v>34</v>
      </c>
      <c r="B2" s="99"/>
      <c r="C2" s="99"/>
      <c r="D2" s="99"/>
      <c r="E2" s="99"/>
    </row>
    <row r="3" spans="1:9" x14ac:dyDescent="0.25">
      <c r="A3" s="99" t="s">
        <v>35</v>
      </c>
      <c r="B3" s="99"/>
      <c r="C3" s="99"/>
      <c r="D3" s="99"/>
      <c r="E3" s="99"/>
    </row>
    <row r="4" spans="1:9" x14ac:dyDescent="0.25">
      <c r="A4" s="99" t="s">
        <v>36</v>
      </c>
      <c r="B4" s="99"/>
      <c r="C4" s="99"/>
      <c r="D4" s="99"/>
      <c r="E4" s="99"/>
    </row>
    <row r="6" spans="1:9" ht="31.5" customHeight="1" x14ac:dyDescent="0.25">
      <c r="A6" s="3" t="s">
        <v>82</v>
      </c>
      <c r="B6" s="58">
        <v>1</v>
      </c>
    </row>
    <row r="7" spans="1:9" ht="21.75" customHeight="1" x14ac:dyDescent="0.25">
      <c r="A7" s="3" t="s">
        <v>53</v>
      </c>
      <c r="B7" s="58">
        <v>1</v>
      </c>
      <c r="I7" s="4"/>
    </row>
    <row r="8" spans="1:9" ht="41.25" customHeight="1" x14ac:dyDescent="0.25">
      <c r="A8" s="5" t="s">
        <v>94</v>
      </c>
      <c r="B8" s="73">
        <f>3500*5</f>
        <v>17500</v>
      </c>
      <c r="I8" s="4"/>
    </row>
    <row r="9" spans="1:9" ht="34.5" customHeight="1" x14ac:dyDescent="0.25">
      <c r="A9" s="75" t="s">
        <v>93</v>
      </c>
      <c r="B9" s="76">
        <v>0.85</v>
      </c>
      <c r="D9" s="6"/>
    </row>
    <row r="10" spans="1:9" ht="34.5" customHeight="1" x14ac:dyDescent="0.25">
      <c r="A10" s="72" t="s">
        <v>90</v>
      </c>
      <c r="B10" s="73">
        <v>2</v>
      </c>
      <c r="D10" s="6"/>
    </row>
    <row r="11" spans="1:9" ht="34.5" customHeight="1" x14ac:dyDescent="0.25">
      <c r="A11" s="70" t="s">
        <v>89</v>
      </c>
      <c r="B11" s="59">
        <v>3</v>
      </c>
      <c r="D11" s="6"/>
    </row>
    <row r="12" spans="1:9" ht="47.25" x14ac:dyDescent="0.25">
      <c r="A12" s="5" t="s">
        <v>77</v>
      </c>
      <c r="B12" s="71">
        <f>((B8*B9/B10)/B11)*B6*B7</f>
        <v>2479.1666666666665</v>
      </c>
      <c r="C12" s="7"/>
    </row>
    <row r="13" spans="1:9" ht="16.5" customHeight="1" thickBot="1" x14ac:dyDescent="0.3"/>
    <row r="14" spans="1:9" ht="17.25" x14ac:dyDescent="0.25">
      <c r="A14" s="101" t="s">
        <v>26</v>
      </c>
      <c r="B14" s="102"/>
      <c r="C14" s="102"/>
      <c r="D14" s="102"/>
      <c r="E14" s="103"/>
    </row>
    <row r="15" spans="1:9" ht="16.5" customHeight="1" thickBot="1" x14ac:dyDescent="0.3">
      <c r="A15" s="104" t="s">
        <v>76</v>
      </c>
      <c r="B15" s="105"/>
      <c r="C15" s="105"/>
      <c r="D15" s="105"/>
      <c r="E15" s="106"/>
    </row>
    <row r="16" spans="1:9" ht="31.5" customHeight="1" thickBot="1" x14ac:dyDescent="0.3">
      <c r="A16" s="8" t="s">
        <v>0</v>
      </c>
      <c r="B16" s="9" t="s">
        <v>1</v>
      </c>
      <c r="C16" s="9" t="s">
        <v>2</v>
      </c>
      <c r="D16" s="69" t="s">
        <v>88</v>
      </c>
      <c r="E16" s="9" t="s">
        <v>3</v>
      </c>
    </row>
    <row r="17" spans="1:7" ht="25.5" customHeight="1" thickBot="1" x14ac:dyDescent="0.3">
      <c r="A17" s="10" t="s">
        <v>4</v>
      </c>
      <c r="B17" s="11"/>
      <c r="C17" s="11"/>
      <c r="D17" s="11"/>
      <c r="E17" s="12"/>
    </row>
    <row r="18" spans="1:7" ht="18.75" thickBot="1" x14ac:dyDescent="0.3">
      <c r="A18" s="13" t="s">
        <v>56</v>
      </c>
      <c r="B18" s="11" t="s">
        <v>5</v>
      </c>
      <c r="C18" s="14">
        <f>0.5*27</f>
        <v>13.5</v>
      </c>
      <c r="D18" s="15">
        <v>7.25</v>
      </c>
      <c r="E18" s="12">
        <f>C18*D18*$B$6*$B$7</f>
        <v>97.875</v>
      </c>
      <c r="F18" s="61"/>
      <c r="G18" s="61"/>
    </row>
    <row r="19" spans="1:7" ht="18.75" thickBot="1" x14ac:dyDescent="0.3">
      <c r="A19" s="13" t="s">
        <v>57</v>
      </c>
      <c r="B19" s="11" t="s">
        <v>5</v>
      </c>
      <c r="C19" s="14">
        <v>15</v>
      </c>
      <c r="D19" s="15">
        <v>7.25</v>
      </c>
      <c r="E19" s="12">
        <f>C19*D19*$B$6*$B$7</f>
        <v>108.75</v>
      </c>
      <c r="F19" s="61"/>
      <c r="G19" s="61"/>
    </row>
    <row r="20" spans="1:7" ht="18.75" thickBot="1" x14ac:dyDescent="0.3">
      <c r="A20" s="13" t="s">
        <v>58</v>
      </c>
      <c r="B20" s="11" t="s">
        <v>5</v>
      </c>
      <c r="C20" s="14">
        <v>5</v>
      </c>
      <c r="D20" s="15">
        <v>7.25</v>
      </c>
      <c r="E20" s="12">
        <f t="shared" ref="E20:E23" si="0">C20*D20*$B$6*$B$7</f>
        <v>36.25</v>
      </c>
      <c r="F20" s="61"/>
      <c r="G20" s="61"/>
    </row>
    <row r="21" spans="1:7" ht="28.5" customHeight="1" thickBot="1" x14ac:dyDescent="0.3">
      <c r="A21" s="13" t="s">
        <v>60</v>
      </c>
      <c r="B21" s="11" t="s">
        <v>5</v>
      </c>
      <c r="C21" s="14">
        <f>2*5</f>
        <v>10</v>
      </c>
      <c r="D21" s="15">
        <v>7.25</v>
      </c>
      <c r="E21" s="12">
        <f t="shared" si="0"/>
        <v>72.5</v>
      </c>
      <c r="F21" s="61"/>
      <c r="G21" s="61"/>
    </row>
    <row r="22" spans="1:7" ht="18.75" customHeight="1" thickBot="1" x14ac:dyDescent="0.3">
      <c r="A22" s="13" t="s">
        <v>61</v>
      </c>
      <c r="B22" s="11" t="s">
        <v>5</v>
      </c>
      <c r="C22" s="14">
        <f>6*4</f>
        <v>24</v>
      </c>
      <c r="D22" s="15">
        <v>7.25</v>
      </c>
      <c r="E22" s="12">
        <f t="shared" si="0"/>
        <v>174</v>
      </c>
      <c r="F22" s="61"/>
      <c r="G22" s="61"/>
    </row>
    <row r="23" spans="1:7" ht="18.75" thickBot="1" x14ac:dyDescent="0.3">
      <c r="A23" s="13" t="s">
        <v>65</v>
      </c>
      <c r="B23" s="11" t="s">
        <v>5</v>
      </c>
      <c r="C23" s="14">
        <f>1.5*4</f>
        <v>6</v>
      </c>
      <c r="D23" s="15">
        <v>7.25</v>
      </c>
      <c r="E23" s="12">
        <f t="shared" si="0"/>
        <v>43.5</v>
      </c>
      <c r="F23" s="61"/>
      <c r="G23" s="61"/>
    </row>
    <row r="24" spans="1:7" ht="16.5" thickBot="1" x14ac:dyDescent="0.3">
      <c r="A24" s="16" t="s">
        <v>50</v>
      </c>
      <c r="B24" s="11" t="s">
        <v>5</v>
      </c>
      <c r="C24" s="14">
        <v>5</v>
      </c>
      <c r="D24" s="15">
        <v>7.25</v>
      </c>
      <c r="E24" s="12">
        <f>C24*D24*$B$6*$B$7</f>
        <v>36.25</v>
      </c>
      <c r="F24" s="61"/>
      <c r="G24" s="61"/>
    </row>
    <row r="25" spans="1:7" ht="16.5" thickBot="1" x14ac:dyDescent="0.3">
      <c r="A25" s="17" t="s">
        <v>6</v>
      </c>
      <c r="B25" s="11"/>
      <c r="C25" s="18"/>
      <c r="D25" s="11"/>
      <c r="E25" s="19">
        <f>SUM(E18:E24)</f>
        <v>569.125</v>
      </c>
      <c r="F25" s="61"/>
      <c r="G25" s="61"/>
    </row>
    <row r="26" spans="1:7" ht="16.5" thickBot="1" x14ac:dyDescent="0.3">
      <c r="A26" s="20"/>
      <c r="B26" s="11"/>
      <c r="C26" s="18"/>
      <c r="D26" s="11"/>
      <c r="E26" s="12"/>
      <c r="F26" s="61"/>
      <c r="G26" s="61"/>
    </row>
    <row r="27" spans="1:7" ht="16.5" thickBot="1" x14ac:dyDescent="0.3">
      <c r="A27" s="21" t="s">
        <v>7</v>
      </c>
      <c r="B27" s="11"/>
      <c r="C27" s="18"/>
      <c r="D27" s="11"/>
      <c r="E27" s="12"/>
      <c r="F27" s="61"/>
      <c r="G27" s="61"/>
    </row>
    <row r="28" spans="1:7" ht="16.5" thickBot="1" x14ac:dyDescent="0.3">
      <c r="A28" s="20" t="s">
        <v>8</v>
      </c>
      <c r="B28" s="11" t="s">
        <v>9</v>
      </c>
      <c r="C28" s="14">
        <f>((25)/6)</f>
        <v>4.166666666666667</v>
      </c>
      <c r="D28" s="15">
        <v>12</v>
      </c>
      <c r="E28" s="12">
        <f>C28*D28*$B$6*$B$7</f>
        <v>50</v>
      </c>
      <c r="F28" s="61"/>
      <c r="G28" s="61"/>
    </row>
    <row r="29" spans="1:7" ht="18.75" thickBot="1" x14ac:dyDescent="0.3">
      <c r="A29" s="22" t="s">
        <v>66</v>
      </c>
      <c r="B29" s="11" t="s">
        <v>10</v>
      </c>
      <c r="C29" s="14">
        <v>1</v>
      </c>
      <c r="D29" s="15">
        <v>50</v>
      </c>
      <c r="E29" s="12">
        <f t="shared" ref="E29" si="1">C29*D29*$B$6*$B$7</f>
        <v>50</v>
      </c>
      <c r="F29" s="61"/>
      <c r="G29" s="61"/>
    </row>
    <row r="30" spans="1:7" ht="16.5" thickBot="1" x14ac:dyDescent="0.3">
      <c r="A30" s="22" t="s">
        <v>11</v>
      </c>
      <c r="B30" s="11" t="s">
        <v>12</v>
      </c>
      <c r="C30" s="14">
        <f>15/50</f>
        <v>0.3</v>
      </c>
      <c r="D30" s="15">
        <v>32</v>
      </c>
      <c r="E30" s="12">
        <f>C30*D30*$B$6*$B$7</f>
        <v>9.6</v>
      </c>
      <c r="F30" s="61"/>
      <c r="G30" s="61"/>
    </row>
    <row r="31" spans="1:7" ht="16.5" thickBot="1" x14ac:dyDescent="0.3">
      <c r="A31" s="22" t="s">
        <v>13</v>
      </c>
      <c r="B31" s="11" t="s">
        <v>12</v>
      </c>
      <c r="C31" s="14">
        <f>15/50</f>
        <v>0.3</v>
      </c>
      <c r="D31" s="15">
        <v>32</v>
      </c>
      <c r="E31" s="12">
        <f>C31*D31*$B$6*$B$7</f>
        <v>9.6</v>
      </c>
      <c r="F31" s="61"/>
      <c r="G31" s="61"/>
    </row>
    <row r="32" spans="1:7" ht="16.5" thickBot="1" x14ac:dyDescent="0.3">
      <c r="A32" s="22" t="s">
        <v>45</v>
      </c>
      <c r="B32" s="11"/>
      <c r="C32" s="23"/>
      <c r="D32" s="24"/>
      <c r="E32" s="12">
        <f>40*$B$6*$B$7</f>
        <v>40</v>
      </c>
      <c r="F32" s="61"/>
      <c r="G32" s="61"/>
    </row>
    <row r="33" spans="1:7" ht="16.5" thickBot="1" x14ac:dyDescent="0.3">
      <c r="A33" s="22" t="s">
        <v>14</v>
      </c>
      <c r="B33" s="11" t="s">
        <v>15</v>
      </c>
      <c r="C33" s="14">
        <f>((12)/6)</f>
        <v>2</v>
      </c>
      <c r="D33" s="15">
        <v>100</v>
      </c>
      <c r="E33" s="12">
        <f>C33*D33*$B$6*$B$7</f>
        <v>200</v>
      </c>
      <c r="F33" s="61"/>
      <c r="G33" s="61"/>
    </row>
    <row r="34" spans="1:7" ht="18.75" thickBot="1" x14ac:dyDescent="0.3">
      <c r="A34" s="22" t="s">
        <v>69</v>
      </c>
      <c r="B34" s="11"/>
      <c r="C34" s="18"/>
      <c r="D34" s="64">
        <v>17</v>
      </c>
      <c r="E34" s="62">
        <f>D34*$B$6*$B$7</f>
        <v>17</v>
      </c>
      <c r="F34" s="61"/>
      <c r="G34" s="61"/>
    </row>
    <row r="35" spans="1:7" ht="18.75" thickBot="1" x14ac:dyDescent="0.3">
      <c r="A35" s="22" t="s">
        <v>72</v>
      </c>
      <c r="B35" s="11"/>
      <c r="C35" s="18"/>
      <c r="D35" s="11"/>
      <c r="E35" s="12">
        <f>E25*0.2</f>
        <v>113.825</v>
      </c>
      <c r="F35" s="61"/>
      <c r="G35" s="61"/>
    </row>
    <row r="36" spans="1:7" ht="18.75" thickBot="1" x14ac:dyDescent="0.3">
      <c r="A36" s="22" t="s">
        <v>73</v>
      </c>
      <c r="B36" s="11"/>
      <c r="C36" s="18"/>
      <c r="D36" s="64">
        <v>100</v>
      </c>
      <c r="E36" s="62">
        <f>D36*$B$6*$B$7</f>
        <v>100</v>
      </c>
      <c r="F36" s="61"/>
      <c r="G36" s="61"/>
    </row>
    <row r="37" spans="1:7" ht="16.5" thickBot="1" x14ac:dyDescent="0.3">
      <c r="A37" s="20" t="s">
        <v>16</v>
      </c>
      <c r="B37" s="11" t="s">
        <v>15</v>
      </c>
      <c r="C37" s="14">
        <f>((65)/6)</f>
        <v>10.833333333333334</v>
      </c>
      <c r="D37" s="15">
        <v>20</v>
      </c>
      <c r="E37" s="12">
        <f>C37*D37*$B$6*$B$7</f>
        <v>216.66666666666669</v>
      </c>
      <c r="F37" s="61"/>
      <c r="G37" s="61"/>
    </row>
    <row r="38" spans="1:7" ht="16.5" thickBot="1" x14ac:dyDescent="0.3">
      <c r="A38" s="22" t="s">
        <v>49</v>
      </c>
      <c r="B38" s="11" t="s">
        <v>47</v>
      </c>
      <c r="C38" s="25">
        <v>180</v>
      </c>
      <c r="D38" s="15">
        <v>0.85</v>
      </c>
      <c r="E38" s="12">
        <f>C38*D38*$B$6*$B$7</f>
        <v>153</v>
      </c>
      <c r="F38" s="61"/>
      <c r="G38" s="61"/>
    </row>
    <row r="39" spans="1:7" ht="16.5" thickBot="1" x14ac:dyDescent="0.3">
      <c r="A39" s="20" t="s">
        <v>17</v>
      </c>
      <c r="B39" s="11"/>
      <c r="C39" s="11"/>
      <c r="D39" s="26">
        <f>42</f>
        <v>42</v>
      </c>
      <c r="E39" s="62">
        <f>D39*$B$6*$B$7</f>
        <v>42</v>
      </c>
      <c r="F39" s="61"/>
      <c r="G39" s="61"/>
    </row>
    <row r="40" spans="1:7" ht="16.5" thickBot="1" x14ac:dyDescent="0.3">
      <c r="A40" s="20" t="s">
        <v>18</v>
      </c>
      <c r="B40" s="11"/>
      <c r="C40" s="11"/>
      <c r="D40" s="26">
        <f>15</f>
        <v>15</v>
      </c>
      <c r="E40" s="62">
        <f t="shared" ref="E40:E42" si="2">D40*$B$6*$B$7</f>
        <v>15</v>
      </c>
      <c r="F40" s="61"/>
      <c r="G40" s="61"/>
    </row>
    <row r="41" spans="1:7" ht="16.5" thickBot="1" x14ac:dyDescent="0.3">
      <c r="A41" s="20" t="s">
        <v>19</v>
      </c>
      <c r="B41" s="11"/>
      <c r="C41" s="11"/>
      <c r="D41" s="26">
        <f>25</f>
        <v>25</v>
      </c>
      <c r="E41" s="62">
        <f t="shared" si="2"/>
        <v>25</v>
      </c>
      <c r="F41" s="61"/>
      <c r="G41" s="61"/>
    </row>
    <row r="42" spans="1:7" ht="18.75" thickBot="1" x14ac:dyDescent="0.3">
      <c r="A42" s="22" t="s">
        <v>27</v>
      </c>
      <c r="B42" s="11"/>
      <c r="C42" s="11"/>
      <c r="D42" s="26">
        <f>222</f>
        <v>222</v>
      </c>
      <c r="E42" s="62">
        <f t="shared" si="2"/>
        <v>222</v>
      </c>
      <c r="F42" s="61"/>
      <c r="G42" s="61"/>
    </row>
    <row r="43" spans="1:7" ht="16.5" thickBot="1" x14ac:dyDescent="0.3">
      <c r="A43" s="22" t="s">
        <v>84</v>
      </c>
      <c r="B43" s="11"/>
      <c r="C43" s="11"/>
      <c r="D43" s="74">
        <v>250</v>
      </c>
      <c r="E43" s="62">
        <f>D43*$B$6*$B$7</f>
        <v>250</v>
      </c>
      <c r="F43" s="61"/>
      <c r="G43" s="61"/>
    </row>
    <row r="44" spans="1:7" ht="16.5" thickBot="1" x14ac:dyDescent="0.3">
      <c r="A44" s="22" t="s">
        <v>85</v>
      </c>
      <c r="B44" s="11"/>
      <c r="C44" s="11"/>
      <c r="D44" s="11"/>
      <c r="E44" s="62">
        <f>E25*0.1</f>
        <v>56.912500000000001</v>
      </c>
      <c r="F44" s="61"/>
      <c r="G44" s="61"/>
    </row>
    <row r="45" spans="1:7" ht="16.5" thickBot="1" x14ac:dyDescent="0.3">
      <c r="A45" s="22" t="s">
        <v>86</v>
      </c>
      <c r="B45" s="11"/>
      <c r="C45" s="11"/>
      <c r="D45" s="11"/>
      <c r="E45" s="62">
        <f>2489.26*0.09*$B$6*$B$7</f>
        <v>224.0334</v>
      </c>
      <c r="F45" s="61"/>
      <c r="G45" s="61"/>
    </row>
    <row r="46" spans="1:7" ht="16.5" thickBot="1" x14ac:dyDescent="0.3">
      <c r="A46" s="22" t="s">
        <v>51</v>
      </c>
      <c r="B46" s="11"/>
      <c r="C46" s="11"/>
      <c r="D46" s="26">
        <f>144</f>
        <v>144</v>
      </c>
      <c r="E46" s="62">
        <f>D46*$B$6*$B$7</f>
        <v>144</v>
      </c>
      <c r="F46" s="61"/>
      <c r="G46" s="61"/>
    </row>
    <row r="47" spans="1:7" ht="16.5" thickBot="1" x14ac:dyDescent="0.3">
      <c r="A47" s="27" t="s">
        <v>20</v>
      </c>
      <c r="B47" s="11"/>
      <c r="C47" s="11"/>
      <c r="D47" s="11"/>
      <c r="E47" s="19">
        <f>SUM(E28:E46)</f>
        <v>1938.6375666666665</v>
      </c>
      <c r="F47" s="61"/>
      <c r="G47" s="61"/>
    </row>
    <row r="48" spans="1:7" ht="16.5" thickBot="1" x14ac:dyDescent="0.3">
      <c r="A48" s="22"/>
      <c r="B48" s="11"/>
      <c r="C48" s="11"/>
      <c r="D48" s="11"/>
      <c r="E48" s="12"/>
      <c r="F48" s="61"/>
      <c r="G48" s="61"/>
    </row>
    <row r="49" spans="1:7" ht="16.5" thickBot="1" x14ac:dyDescent="0.3">
      <c r="A49" s="28" t="s">
        <v>22</v>
      </c>
      <c r="B49" s="11"/>
      <c r="C49" s="11"/>
      <c r="D49" s="11"/>
      <c r="E49" s="19">
        <f>E25+E47</f>
        <v>2507.7625666666663</v>
      </c>
      <c r="F49" s="61"/>
      <c r="G49" s="61"/>
    </row>
    <row r="50" spans="1:7" ht="16.5" thickBot="1" x14ac:dyDescent="0.3">
      <c r="A50" s="22"/>
      <c r="B50" s="11"/>
      <c r="C50" s="11"/>
      <c r="D50" s="11"/>
      <c r="E50" s="12"/>
      <c r="G50" s="29"/>
    </row>
    <row r="51" spans="1:7" ht="16.5" thickBot="1" x14ac:dyDescent="0.3">
      <c r="A51" s="30" t="s">
        <v>23</v>
      </c>
      <c r="B51" s="11"/>
      <c r="C51" s="11"/>
      <c r="D51" s="11"/>
      <c r="E51" s="12"/>
    </row>
    <row r="52" spans="1:7" ht="18.75" thickBot="1" x14ac:dyDescent="0.3">
      <c r="A52" s="22" t="s">
        <v>52</v>
      </c>
      <c r="B52" s="11" t="s">
        <v>43</v>
      </c>
      <c r="C52" s="31">
        <f>B12</f>
        <v>2479.1666666666665</v>
      </c>
      <c r="D52" s="15">
        <v>3</v>
      </c>
      <c r="E52" s="19">
        <f>C52*D52</f>
        <v>7437.5</v>
      </c>
      <c r="G52" s="32"/>
    </row>
    <row r="53" spans="1:7" ht="18.75" thickBot="1" x14ac:dyDescent="0.3">
      <c r="A53" s="20" t="s">
        <v>75</v>
      </c>
      <c r="B53" s="11"/>
      <c r="C53" s="11"/>
      <c r="D53" s="63"/>
      <c r="E53" s="62">
        <f>D53*$B$6*$B$7</f>
        <v>0</v>
      </c>
    </row>
    <row r="54" spans="1:7" ht="16.5" thickBot="1" x14ac:dyDescent="0.3">
      <c r="A54" s="8" t="s">
        <v>23</v>
      </c>
      <c r="B54" s="11"/>
      <c r="C54" s="11"/>
      <c r="D54" s="11"/>
      <c r="E54" s="19">
        <f>SUM(E52:E53)</f>
        <v>7437.5</v>
      </c>
    </row>
    <row r="55" spans="1:7" ht="16.5" thickBot="1" x14ac:dyDescent="0.3">
      <c r="A55" s="10" t="s">
        <v>24</v>
      </c>
      <c r="B55" s="11"/>
      <c r="C55" s="11"/>
      <c r="D55" s="11"/>
      <c r="E55" s="19">
        <f>E54-E49</f>
        <v>4929.7374333333337</v>
      </c>
      <c r="F55" s="33"/>
    </row>
    <row r="56" spans="1:7" ht="16.5" thickBot="1" x14ac:dyDescent="0.3">
      <c r="A56" s="34"/>
      <c r="B56" s="35"/>
      <c r="C56" s="35"/>
      <c r="D56" s="35"/>
      <c r="E56" s="36"/>
    </row>
    <row r="57" spans="1:7" ht="16.5" thickBot="1" x14ac:dyDescent="0.3">
      <c r="A57" s="83" t="s">
        <v>39</v>
      </c>
      <c r="B57" s="84"/>
      <c r="C57" s="85"/>
      <c r="D57" s="37" t="s">
        <v>40</v>
      </c>
      <c r="E57" s="38" t="s">
        <v>41</v>
      </c>
    </row>
    <row r="58" spans="1:7" x14ac:dyDescent="0.25">
      <c r="A58" s="86" t="s">
        <v>81</v>
      </c>
      <c r="B58" s="87"/>
      <c r="C58" s="88"/>
      <c r="D58" s="60">
        <f>B6</f>
        <v>1</v>
      </c>
      <c r="E58" s="39">
        <f>D58</f>
        <v>1</v>
      </c>
    </row>
    <row r="59" spans="1:7" x14ac:dyDescent="0.25">
      <c r="A59" s="109" t="s">
        <v>78</v>
      </c>
      <c r="B59" s="110"/>
      <c r="C59" s="111"/>
      <c r="D59" s="60">
        <f>B7</f>
        <v>1</v>
      </c>
      <c r="E59" s="39">
        <f>D59</f>
        <v>1</v>
      </c>
    </row>
    <row r="60" spans="1:7" x14ac:dyDescent="0.25">
      <c r="A60" s="89" t="s">
        <v>79</v>
      </c>
      <c r="B60" s="90"/>
      <c r="C60" s="91"/>
      <c r="D60" s="40">
        <f>E54</f>
        <v>7437.5</v>
      </c>
      <c r="E60" s="41">
        <f>D60-(7437.5*D58*D59)</f>
        <v>0</v>
      </c>
      <c r="G60" s="61"/>
    </row>
    <row r="61" spans="1:7" x14ac:dyDescent="0.25">
      <c r="A61" s="89" t="s">
        <v>80</v>
      </c>
      <c r="B61" s="90"/>
      <c r="C61" s="91"/>
      <c r="D61" s="40">
        <f>E49</f>
        <v>2507.7625666666663</v>
      </c>
      <c r="E61" s="41">
        <f>(D61)-(2507.76*D58*D59)</f>
        <v>2.5666666660981718E-3</v>
      </c>
      <c r="G61" s="61"/>
    </row>
    <row r="62" spans="1:7" x14ac:dyDescent="0.25">
      <c r="A62" s="89" t="s">
        <v>42</v>
      </c>
      <c r="B62" s="90"/>
      <c r="C62" s="91"/>
      <c r="D62" s="40">
        <f>D60-D61</f>
        <v>4929.7374333333337</v>
      </c>
      <c r="E62" s="41">
        <f>D62-(4929.74*D58*D59)</f>
        <v>-2.5666666660981718E-3</v>
      </c>
      <c r="G62" s="61"/>
    </row>
    <row r="63" spans="1:7" ht="36" customHeight="1" x14ac:dyDescent="0.25">
      <c r="A63" s="92" t="s">
        <v>92</v>
      </c>
      <c r="B63" s="93"/>
      <c r="C63" s="94"/>
      <c r="D63" s="65">
        <f>(E49/C52)</f>
        <v>1.0115344806722688</v>
      </c>
      <c r="E63" s="66">
        <f>D52-D63</f>
        <v>1.9884655193277312</v>
      </c>
      <c r="G63" s="61"/>
    </row>
    <row r="64" spans="1:7" ht="48.75" customHeight="1" thickBot="1" x14ac:dyDescent="0.3">
      <c r="A64" s="80" t="s">
        <v>91</v>
      </c>
      <c r="B64" s="81"/>
      <c r="C64" s="82"/>
      <c r="D64" s="67">
        <f>(E49/D52)</f>
        <v>835.92085555555548</v>
      </c>
      <c r="E64" s="68">
        <f>C52-D64</f>
        <v>1643.2458111111109</v>
      </c>
      <c r="G64" s="61"/>
    </row>
    <row r="65" spans="1:10" x14ac:dyDescent="0.25">
      <c r="A65" s="34"/>
      <c r="B65" s="35"/>
      <c r="C65" s="35"/>
      <c r="D65" s="35"/>
      <c r="E65" s="36"/>
    </row>
    <row r="66" spans="1:10" x14ac:dyDescent="0.25">
      <c r="A66" s="34"/>
      <c r="B66" s="35"/>
      <c r="C66" s="35"/>
      <c r="D66" s="35"/>
      <c r="E66" s="36"/>
    </row>
    <row r="67" spans="1:10" x14ac:dyDescent="0.25">
      <c r="A67" s="42"/>
      <c r="B67" s="42"/>
      <c r="C67" s="42"/>
      <c r="D67" s="43"/>
      <c r="E67" s="43"/>
    </row>
    <row r="68" spans="1:10" s="46" customFormat="1" x14ac:dyDescent="0.25">
      <c r="A68" s="44" t="s">
        <v>28</v>
      </c>
      <c r="B68" s="44"/>
      <c r="C68" s="44"/>
      <c r="D68" s="44"/>
      <c r="E68" s="45"/>
      <c r="G68" s="47"/>
      <c r="H68" s="47"/>
      <c r="J68" s="48"/>
    </row>
    <row r="69" spans="1:10" s="46" customFormat="1" x14ac:dyDescent="0.25">
      <c r="A69" s="49" t="s">
        <v>30</v>
      </c>
      <c r="B69" s="44"/>
      <c r="C69" s="44"/>
      <c r="D69" s="44"/>
      <c r="E69" s="45"/>
      <c r="G69" s="47"/>
      <c r="H69" s="47"/>
      <c r="J69" s="48"/>
    </row>
    <row r="70" spans="1:10" s="46" customFormat="1" x14ac:dyDescent="0.25">
      <c r="A70" s="49" t="s">
        <v>33</v>
      </c>
      <c r="B70" s="44"/>
      <c r="C70" s="44"/>
      <c r="D70" s="44"/>
      <c r="E70" s="45"/>
      <c r="G70" s="47"/>
      <c r="H70" s="47"/>
      <c r="J70" s="48"/>
    </row>
    <row r="71" spans="1:10" s="46" customFormat="1" x14ac:dyDescent="0.25">
      <c r="A71" s="49" t="s">
        <v>32</v>
      </c>
      <c r="B71" s="44"/>
      <c r="C71" s="44"/>
      <c r="D71" s="44"/>
      <c r="E71" s="45"/>
      <c r="G71" s="47"/>
      <c r="H71" s="47"/>
      <c r="J71" s="48"/>
    </row>
    <row r="72" spans="1:10" s="46" customFormat="1" x14ac:dyDescent="0.25">
      <c r="A72" s="49" t="s">
        <v>44</v>
      </c>
      <c r="B72" s="44"/>
      <c r="C72" s="44"/>
      <c r="D72" s="44"/>
      <c r="E72" s="45"/>
      <c r="G72" s="47"/>
      <c r="H72" s="47"/>
      <c r="J72" s="48"/>
    </row>
    <row r="73" spans="1:10" s="46" customFormat="1" x14ac:dyDescent="0.25">
      <c r="A73" s="49" t="s">
        <v>48</v>
      </c>
      <c r="B73" s="44"/>
      <c r="C73" s="44"/>
      <c r="D73" s="44"/>
      <c r="E73" s="45"/>
      <c r="G73" s="47"/>
      <c r="H73" s="47"/>
      <c r="J73" s="48"/>
    </row>
    <row r="74" spans="1:10" s="46" customFormat="1" x14ac:dyDescent="0.25">
      <c r="A74" s="49" t="s">
        <v>29</v>
      </c>
      <c r="B74" s="49"/>
      <c r="C74" s="49"/>
      <c r="D74" s="49"/>
      <c r="E74" s="49"/>
      <c r="G74" s="47"/>
      <c r="H74" s="47"/>
      <c r="J74" s="48"/>
    </row>
    <row r="75" spans="1:10" s="46" customFormat="1" x14ac:dyDescent="0.25">
      <c r="A75" s="49" t="s">
        <v>31</v>
      </c>
      <c r="B75" s="49"/>
      <c r="C75" s="49"/>
      <c r="D75" s="49"/>
      <c r="E75" s="49"/>
      <c r="G75" s="47"/>
      <c r="H75" s="47"/>
      <c r="J75" s="48"/>
    </row>
    <row r="76" spans="1:10" s="46" customFormat="1" x14ac:dyDescent="0.25">
      <c r="B76" s="49"/>
      <c r="C76" s="49"/>
      <c r="D76" s="49"/>
      <c r="E76" s="49"/>
      <c r="G76" s="47"/>
      <c r="H76" s="47"/>
      <c r="J76" s="48"/>
    </row>
    <row r="77" spans="1:10" s="46" customFormat="1" x14ac:dyDescent="0.25">
      <c r="A77" s="99" t="s">
        <v>83</v>
      </c>
      <c r="B77" s="99"/>
      <c r="C77" s="99"/>
      <c r="D77" s="99"/>
      <c r="E77" s="99"/>
      <c r="G77" s="47"/>
      <c r="H77" s="47"/>
      <c r="J77" s="48"/>
    </row>
    <row r="78" spans="1:10" s="46" customFormat="1" x14ac:dyDescent="0.25">
      <c r="A78" s="50"/>
      <c r="B78" s="50"/>
      <c r="C78" s="50"/>
      <c r="D78" s="50"/>
      <c r="E78" s="50"/>
      <c r="G78" s="47"/>
      <c r="H78" s="47"/>
      <c r="J78" s="48"/>
    </row>
    <row r="79" spans="1:10" s="53" customFormat="1" ht="48.75" customHeight="1" x14ac:dyDescent="0.25">
      <c r="A79" s="77" t="s">
        <v>21</v>
      </c>
      <c r="B79" s="77"/>
      <c r="C79" s="77"/>
      <c r="D79" s="77"/>
      <c r="E79" s="77"/>
      <c r="F79" s="51"/>
      <c r="G79" s="51"/>
      <c r="H79" s="51"/>
      <c r="I79" s="51"/>
      <c r="J79" s="52"/>
    </row>
    <row r="80" spans="1:10" s="53" customFormat="1" x14ac:dyDescent="0.25">
      <c r="A80" s="108" t="s">
        <v>54</v>
      </c>
      <c r="B80" s="108"/>
      <c r="C80" s="108"/>
      <c r="D80" s="108"/>
      <c r="E80" s="108"/>
      <c r="J80" s="52"/>
    </row>
    <row r="81" spans="1:10" s="53" customFormat="1" ht="30" customHeight="1" x14ac:dyDescent="0.25">
      <c r="A81" s="78" t="s">
        <v>55</v>
      </c>
      <c r="B81" s="78"/>
      <c r="C81" s="78"/>
      <c r="D81" s="78"/>
      <c r="E81" s="78"/>
      <c r="F81" s="54"/>
      <c r="G81" s="54"/>
      <c r="H81" s="54"/>
      <c r="J81" s="52"/>
    </row>
    <row r="82" spans="1:10" s="53" customFormat="1" ht="30" customHeight="1" x14ac:dyDescent="0.25">
      <c r="A82" s="79" t="s">
        <v>95</v>
      </c>
      <c r="B82" s="79"/>
      <c r="C82" s="79"/>
      <c r="D82" s="79"/>
      <c r="E82" s="79"/>
      <c r="F82" s="55"/>
      <c r="G82" s="55"/>
      <c r="H82" s="55"/>
      <c r="J82" s="52"/>
    </row>
    <row r="83" spans="1:10" s="53" customFormat="1" ht="15.75" customHeight="1" x14ac:dyDescent="0.25">
      <c r="A83" s="79" t="s">
        <v>62</v>
      </c>
      <c r="B83" s="79"/>
      <c r="C83" s="79"/>
      <c r="D83" s="79"/>
      <c r="E83" s="79"/>
      <c r="F83" s="55"/>
      <c r="G83" s="55"/>
      <c r="H83" s="55"/>
      <c r="J83" s="52"/>
    </row>
    <row r="84" spans="1:10" s="53" customFormat="1" x14ac:dyDescent="0.25">
      <c r="A84" s="77" t="s">
        <v>59</v>
      </c>
      <c r="B84" s="77"/>
      <c r="C84" s="77"/>
      <c r="D84" s="77"/>
      <c r="E84" s="77"/>
      <c r="J84" s="52"/>
    </row>
    <row r="85" spans="1:10" s="53" customFormat="1" ht="15.75" customHeight="1" x14ac:dyDescent="0.25">
      <c r="A85" s="79" t="s">
        <v>63</v>
      </c>
      <c r="B85" s="79"/>
      <c r="C85" s="79"/>
      <c r="D85" s="79"/>
      <c r="E85" s="79"/>
      <c r="F85" s="55"/>
      <c r="G85" s="55"/>
      <c r="H85" s="55"/>
      <c r="J85" s="52"/>
    </row>
    <row r="86" spans="1:10" s="53" customFormat="1" ht="15.75" customHeight="1" x14ac:dyDescent="0.25">
      <c r="A86" s="79" t="s">
        <v>68</v>
      </c>
      <c r="B86" s="79"/>
      <c r="C86" s="79"/>
      <c r="D86" s="79"/>
      <c r="E86" s="79"/>
      <c r="F86" s="55"/>
      <c r="G86" s="55"/>
      <c r="H86" s="55"/>
      <c r="J86" s="52"/>
    </row>
    <row r="87" spans="1:10" s="53" customFormat="1" ht="15.75" customHeight="1" x14ac:dyDescent="0.25">
      <c r="A87" s="77" t="s">
        <v>64</v>
      </c>
      <c r="B87" s="77"/>
      <c r="C87" s="77"/>
      <c r="D87" s="77"/>
      <c r="E87" s="77"/>
      <c r="F87" s="51"/>
      <c r="G87" s="51"/>
      <c r="H87" s="51"/>
      <c r="J87" s="52"/>
    </row>
    <row r="88" spans="1:10" s="53" customFormat="1" x14ac:dyDescent="0.25">
      <c r="A88" s="77" t="s">
        <v>67</v>
      </c>
      <c r="B88" s="77"/>
      <c r="C88" s="77"/>
      <c r="D88" s="77"/>
      <c r="E88" s="77"/>
      <c r="J88" s="52"/>
    </row>
    <row r="89" spans="1:10" s="53" customFormat="1" x14ac:dyDescent="0.25">
      <c r="A89" s="77" t="s">
        <v>70</v>
      </c>
      <c r="B89" s="77"/>
      <c r="C89" s="77"/>
      <c r="D89" s="77"/>
      <c r="E89" s="77"/>
      <c r="J89" s="52"/>
    </row>
    <row r="90" spans="1:10" s="53" customFormat="1" x14ac:dyDescent="0.25">
      <c r="A90" s="77" t="s">
        <v>71</v>
      </c>
      <c r="B90" s="77"/>
      <c r="C90" s="77"/>
      <c r="D90" s="77"/>
      <c r="E90" s="77"/>
      <c r="J90" s="52"/>
    </row>
    <row r="91" spans="1:10" s="53" customFormat="1" x14ac:dyDescent="0.25">
      <c r="A91" s="79" t="s">
        <v>74</v>
      </c>
      <c r="B91" s="79"/>
      <c r="C91" s="79"/>
      <c r="D91" s="79"/>
      <c r="E91" s="79"/>
      <c r="F91" s="55"/>
      <c r="G91" s="55"/>
      <c r="H91" s="55"/>
      <c r="J91" s="52"/>
    </row>
    <row r="92" spans="1:10" s="53" customFormat="1" ht="15.75" customHeight="1" x14ac:dyDescent="0.25">
      <c r="A92" s="98" t="s">
        <v>25</v>
      </c>
      <c r="B92" s="98"/>
      <c r="C92" s="98"/>
      <c r="D92" s="98"/>
      <c r="E92" s="98"/>
      <c r="F92" s="56"/>
      <c r="G92" s="56"/>
      <c r="H92" s="56"/>
      <c r="J92" s="52"/>
    </row>
    <row r="93" spans="1:10" s="53" customFormat="1" ht="30" customHeight="1" x14ac:dyDescent="0.25">
      <c r="A93" s="77" t="s">
        <v>87</v>
      </c>
      <c r="B93" s="77"/>
      <c r="C93" s="77"/>
      <c r="D93" s="77"/>
      <c r="E93" s="77"/>
      <c r="F93" s="51"/>
      <c r="G93" s="51"/>
      <c r="H93" s="51"/>
      <c r="J93" s="52"/>
    </row>
    <row r="94" spans="1:10" x14ac:dyDescent="0.25">
      <c r="D94" s="1"/>
      <c r="E94" s="1"/>
    </row>
    <row r="95" spans="1:10" ht="38.25" customHeight="1" x14ac:dyDescent="0.25">
      <c r="A95" s="107" t="s">
        <v>46</v>
      </c>
      <c r="B95" s="107"/>
      <c r="C95" s="107"/>
      <c r="D95" s="107"/>
      <c r="E95" s="107"/>
    </row>
    <row r="96" spans="1:10" ht="16.5" thickBot="1" x14ac:dyDescent="0.3">
      <c r="A96" s="53"/>
      <c r="B96" s="53"/>
      <c r="C96" s="53"/>
      <c r="D96" s="57"/>
      <c r="E96" s="57"/>
      <c r="F96" s="32"/>
    </row>
    <row r="97" spans="1:6" ht="116.25" customHeight="1" thickBot="1" x14ac:dyDescent="0.3">
      <c r="A97" s="95" t="s">
        <v>38</v>
      </c>
      <c r="B97" s="96"/>
      <c r="C97" s="96"/>
      <c r="D97" s="96"/>
      <c r="E97" s="97"/>
      <c r="F97" s="32"/>
    </row>
    <row r="99" spans="1:6" ht="66" customHeight="1" x14ac:dyDescent="0.3">
      <c r="A99" s="100" t="s">
        <v>37</v>
      </c>
      <c r="B99" s="100"/>
      <c r="C99" s="100"/>
      <c r="D99" s="100"/>
      <c r="E99" s="100"/>
    </row>
    <row r="102" spans="1:6" x14ac:dyDescent="0.25">
      <c r="F102"/>
    </row>
    <row r="109" spans="1:6" x14ac:dyDescent="0.25">
      <c r="B109"/>
    </row>
  </sheetData>
  <sheetProtection sheet="1" objects="1" scenarios="1" formatCells="0" formatColumns="0" formatRows="0" insertColumns="0" insertRows="0" insertHyperlinks="0" deleteColumns="0" deleteRows="0" sort="0" pivotTables="0"/>
  <mergeCells count="32">
    <mergeCell ref="A2:E2"/>
    <mergeCell ref="A3:E3"/>
    <mergeCell ref="A4:E4"/>
    <mergeCell ref="A99:E99"/>
    <mergeCell ref="A14:E14"/>
    <mergeCell ref="A15:E15"/>
    <mergeCell ref="A95:E95"/>
    <mergeCell ref="A84:E84"/>
    <mergeCell ref="A93:E93"/>
    <mergeCell ref="A85:E85"/>
    <mergeCell ref="A86:E86"/>
    <mergeCell ref="A87:E87"/>
    <mergeCell ref="A83:E83"/>
    <mergeCell ref="A80:E80"/>
    <mergeCell ref="A77:E77"/>
    <mergeCell ref="A59:C59"/>
    <mergeCell ref="A97:E97"/>
    <mergeCell ref="A88:E88"/>
    <mergeCell ref="A89:E89"/>
    <mergeCell ref="A90:E90"/>
    <mergeCell ref="A91:E91"/>
    <mergeCell ref="A92:E92"/>
    <mergeCell ref="A79:E79"/>
    <mergeCell ref="A81:E81"/>
    <mergeCell ref="A82:E82"/>
    <mergeCell ref="A64:C64"/>
    <mergeCell ref="A57:C57"/>
    <mergeCell ref="A58:C58"/>
    <mergeCell ref="A60:C60"/>
    <mergeCell ref="A61:C61"/>
    <mergeCell ref="A62:C62"/>
    <mergeCell ref="A63:C63"/>
  </mergeCells>
  <pageMargins left="0.23622047244094491" right="0.23622047244094491" top="0.74803149606299213" bottom="0.74803149606299213" header="0.31496062992125984" footer="0.31496062992125984"/>
  <pageSetup scale="91" fitToHeight="0" orientation="portrait" r:id="rId1"/>
  <rowBreaks count="2" manualBreakCount="2">
    <brk id="38" max="4" man="1"/>
    <brk id="83" max="4" man="1"/>
  </row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Cilantrillo Hidropónico</vt:lpstr>
      <vt:lpstr>'Cilantrillo Hidropónico'!Print_Area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Del rio</dc:creator>
  <cp:lastModifiedBy>Alexandra</cp:lastModifiedBy>
  <cp:lastPrinted>2018-09-17T22:12:31Z</cp:lastPrinted>
  <dcterms:created xsi:type="dcterms:W3CDTF">2016-08-30T14:12:41Z</dcterms:created>
  <dcterms:modified xsi:type="dcterms:W3CDTF">2019-06-20T15:24:36Z</dcterms:modified>
</cp:coreProperties>
</file>