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PRESUPUESTOS REVISADOS\"/>
    </mc:Choice>
  </mc:AlternateContent>
  <xr:revisionPtr revIDLastSave="0" documentId="13_ncr:1_{5341BCE2-B1FD-439B-9AF7-C203F01B79D5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GUANABANA" sheetId="1" r:id="rId1"/>
  </sheets>
  <definedNames>
    <definedName name="_xlnm.Print_Area" localSheetId="0">GUANABANA!$A$1:$G$149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1" i="1" l="1"/>
  <c r="G35" i="1"/>
  <c r="F35" i="1"/>
  <c r="E35" i="1"/>
  <c r="B28" i="1"/>
  <c r="E28" i="1"/>
  <c r="G28" i="1"/>
  <c r="B29" i="1"/>
  <c r="E29" i="1"/>
  <c r="G29" i="1"/>
  <c r="B30" i="1"/>
  <c r="E30" i="1"/>
  <c r="G30" i="1"/>
  <c r="B31" i="1"/>
  <c r="E31" i="1"/>
  <c r="G31" i="1"/>
  <c r="G32" i="1"/>
  <c r="G33" i="1"/>
  <c r="G34" i="1"/>
  <c r="F28" i="1"/>
  <c r="F29" i="1"/>
  <c r="F30" i="1"/>
  <c r="F31" i="1"/>
  <c r="F32" i="1"/>
  <c r="F33" i="1"/>
  <c r="F34" i="1"/>
  <c r="B25" i="1"/>
  <c r="E25" i="1"/>
  <c r="B26" i="1"/>
  <c r="E26" i="1"/>
  <c r="B27" i="1"/>
  <c r="E27" i="1"/>
  <c r="B32" i="1"/>
  <c r="E32" i="1"/>
  <c r="B33" i="1"/>
  <c r="E33" i="1"/>
  <c r="E34" i="1"/>
  <c r="B21" i="1"/>
  <c r="F21" i="1"/>
  <c r="F22" i="1"/>
  <c r="B17" i="1"/>
  <c r="G21" i="1"/>
  <c r="G22" i="1"/>
  <c r="G36" i="1"/>
  <c r="G42" i="1"/>
  <c r="G43" i="1"/>
  <c r="E44" i="1"/>
  <c r="G44" i="1"/>
  <c r="E45" i="1"/>
  <c r="G45" i="1"/>
  <c r="B59" i="1"/>
  <c r="B46" i="1"/>
  <c r="G46" i="1"/>
  <c r="G47" i="1"/>
  <c r="G53" i="1"/>
  <c r="G55" i="1"/>
  <c r="F72" i="1"/>
  <c r="F43" i="1"/>
  <c r="F42" i="1"/>
  <c r="F44" i="1"/>
  <c r="E43" i="1"/>
  <c r="E42" i="1"/>
  <c r="E41" i="1"/>
  <c r="E40" i="1"/>
  <c r="E39" i="1"/>
  <c r="F45" i="1"/>
  <c r="G59" i="1"/>
  <c r="B20" i="1"/>
  <c r="E20" i="1"/>
  <c r="B19" i="1"/>
  <c r="E19" i="1"/>
  <c r="B18" i="1"/>
  <c r="E18" i="1"/>
  <c r="E17" i="1"/>
  <c r="E21" i="1"/>
  <c r="E22" i="1"/>
  <c r="B36" i="1"/>
  <c r="G60" i="1"/>
  <c r="G61" i="1"/>
  <c r="F60" i="1"/>
  <c r="E36" i="1"/>
  <c r="F36" i="1"/>
  <c r="E60" i="1"/>
  <c r="F53" i="1"/>
  <c r="E53" i="1"/>
  <c r="F61" i="1"/>
  <c r="E80" i="1"/>
  <c r="F68" i="1"/>
  <c r="F80" i="1"/>
  <c r="F47" i="1"/>
  <c r="E61" i="1"/>
  <c r="E47" i="1"/>
  <c r="D80" i="1"/>
  <c r="F55" i="1"/>
  <c r="F81" i="1"/>
  <c r="F82" i="1"/>
  <c r="G64" i="1"/>
  <c r="E81" i="1"/>
  <c r="E82" i="1"/>
  <c r="F64" i="1"/>
  <c r="F69" i="1"/>
  <c r="F70" i="1"/>
  <c r="E55" i="1"/>
  <c r="D81" i="1"/>
  <c r="D82" i="1"/>
  <c r="E64" i="1"/>
</calcChain>
</file>

<file path=xl/sharedStrings.xml><?xml version="1.0" encoding="utf-8"?>
<sst xmlns="http://schemas.openxmlformats.org/spreadsheetml/2006/main" count="151" uniqueCount="112">
  <si>
    <t>Mano de Obra</t>
  </si>
  <si>
    <t>Aplicar cal</t>
  </si>
  <si>
    <t>Sembrar</t>
  </si>
  <si>
    <t xml:space="preserve">     Subtotal</t>
  </si>
  <si>
    <t>Materiales</t>
  </si>
  <si>
    <t>Combustible</t>
  </si>
  <si>
    <t>hora</t>
  </si>
  <si>
    <t>ton</t>
  </si>
  <si>
    <t>qq</t>
  </si>
  <si>
    <t>galón</t>
  </si>
  <si>
    <t>Supuestos:</t>
  </si>
  <si>
    <t>-</t>
  </si>
  <si>
    <t xml:space="preserve">     del Trabajo y Recursos Humanos y Seguro Obrero a la Corporación del Fondo del Seguro del Estado.</t>
  </si>
  <si>
    <t xml:space="preserve">                                                                  </t>
  </si>
  <si>
    <t>Total Uso de Maquinaria</t>
  </si>
  <si>
    <t>Total Mano de Obra</t>
  </si>
  <si>
    <t>Total Otros Gastos</t>
  </si>
  <si>
    <t xml:space="preserve">     no selectivos.  El costo incluye surfactante. </t>
  </si>
  <si>
    <t>1.  El presupuesto presentado es para el establecimiento y manejo de arboles de guanabana para los primeros tres años.</t>
  </si>
  <si>
    <t>Control de plagas</t>
  </si>
  <si>
    <t>Poda o aclareo troncos</t>
  </si>
  <si>
    <t>caja</t>
  </si>
  <si>
    <t>Material empaque</t>
  </si>
  <si>
    <t>Banquear</t>
  </si>
  <si>
    <t>Ahoyar</t>
  </si>
  <si>
    <t>arbolito</t>
  </si>
  <si>
    <t>Arbolitos</t>
  </si>
  <si>
    <t>Plaguicidas</t>
  </si>
  <si>
    <t>2.  El precio de la maquinaria incluye el operador y el combustible.</t>
  </si>
  <si>
    <t xml:space="preserve">3.  Área con relieve moderado requiere desmonte de árboles, arbustos y yerbas. </t>
  </si>
  <si>
    <t>4.  Dos pases de arado con un tractor 105-115 HP.</t>
  </si>
  <si>
    <t>5.  Un pase de rastrillo con un tractor 80-90 HP.</t>
  </si>
  <si>
    <t>6. Se usa taladora para control de maleza entre calles.</t>
  </si>
  <si>
    <t>7.  El agricultor posee la maquinaria y equipo para la aplicación de abono y de cal.</t>
  </si>
  <si>
    <t>8.  La aplicación de herbicida se hace principalmente con el uso de maquinaria.</t>
  </si>
  <si>
    <t>9.  La finca posee infraestructura para riego.</t>
  </si>
  <si>
    <t>10. Incluye pago del Seguro Social al Internal Revenue Service, Seguro por Desempleo al Departamento</t>
  </si>
  <si>
    <t>11.  La cantidad de cal a utilizar dependerá del análisis de suelo.</t>
  </si>
  <si>
    <t>14. Incluye herbicidas para el control de malezas de hoja ancha, suculentas y leñosas y el uso de herbicidas</t>
  </si>
  <si>
    <t xml:space="preserve">15. Se recomienda realizar un análisis de suelo para determinar el pH. </t>
  </si>
  <si>
    <t>16. La finca posee infraestructura de riego.</t>
  </si>
  <si>
    <t>12.  El abono se diluye en agua a razón de 2 onzas por galon y de esta solucción</t>
  </si>
  <si>
    <t xml:space="preserve">    se aplica 6 onzas/arbol en el pilon de tierra en bolsa.</t>
  </si>
  <si>
    <t>bolsa 5#</t>
  </si>
  <si>
    <t xml:space="preserve">  Luego que el árbol empiece a producir se alterna con el análisis 10-5-15-3 u otro alto en potasio.</t>
  </si>
  <si>
    <t>13. La formulación y cantidad de fertilizantes va a depender del análisis de suelo. Se aplicaría 1.5 Libras/arbol el</t>
  </si>
  <si>
    <t xml:space="preserve">  primer año, 2 libra/arbol el segundo año  y 3 libras/arbol el tercer año.</t>
  </si>
  <si>
    <t>Aplicar abono</t>
  </si>
  <si>
    <t>cajas</t>
  </si>
  <si>
    <t xml:space="preserve">  preparación del terreno y siembra.</t>
  </si>
  <si>
    <t xml:space="preserve">17. La produccion se estima a razón de 12-15 libras por arbol para el tercer año. </t>
  </si>
  <si>
    <t xml:space="preserve">18. En el segundo año y años subsiguientes no habrán gastos para el establecimiento de siembras, que incluye </t>
  </si>
  <si>
    <t>Preparado por:</t>
  </si>
  <si>
    <t>Catedrática del Servicio de Extensión Agrícola en Economía Agrícola</t>
  </si>
  <si>
    <t>Revisado por:</t>
  </si>
  <si>
    <t>Myrna Comas Pagán, PhD</t>
  </si>
  <si>
    <t>UNIVERSIDAD DE PUERTO RICO</t>
  </si>
  <si>
    <t>RECINTO UNIVERSITARIO DE MAYAGÜEZ</t>
  </si>
  <si>
    <t>COLEGIO DE CIENCIAS AGRÍCOLAS</t>
  </si>
  <si>
    <r>
      <t>Uso de Maquinaria</t>
    </r>
    <r>
      <rPr>
        <b/>
        <vertAlign val="superscript"/>
        <sz val="12"/>
        <rFont val="Times New Roman"/>
        <family val="1"/>
      </rPr>
      <t>2</t>
    </r>
  </si>
  <si>
    <r>
      <t>Limpieza de área</t>
    </r>
    <r>
      <rPr>
        <vertAlign val="superscript"/>
        <sz val="12"/>
        <rFont val="Times New Roman"/>
        <family val="1"/>
      </rPr>
      <t>3</t>
    </r>
  </si>
  <si>
    <r>
      <t>Arar</t>
    </r>
    <r>
      <rPr>
        <vertAlign val="superscript"/>
        <sz val="12"/>
        <rFont val="Times New Roman"/>
        <family val="1"/>
      </rPr>
      <t>4</t>
    </r>
  </si>
  <si>
    <r>
      <t>Rastrillar</t>
    </r>
    <r>
      <rPr>
        <vertAlign val="superscript"/>
        <sz val="12"/>
        <rFont val="Times New Roman"/>
        <family val="1"/>
      </rPr>
      <t>5</t>
    </r>
  </si>
  <si>
    <r>
      <t>Control de malezas</t>
    </r>
    <r>
      <rPr>
        <vertAlign val="superscript"/>
        <sz val="12"/>
        <rFont val="Times New Roman"/>
        <family val="1"/>
      </rPr>
      <t>6</t>
    </r>
  </si>
  <si>
    <r>
      <t>Aplicar abono foliar</t>
    </r>
    <r>
      <rPr>
        <vertAlign val="superscript"/>
        <sz val="12"/>
        <rFont val="Times New Roman"/>
        <family val="1"/>
      </rPr>
      <t>7</t>
    </r>
  </si>
  <si>
    <r>
      <t>Aplicar hierbicida</t>
    </r>
    <r>
      <rPr>
        <vertAlign val="superscript"/>
        <sz val="12"/>
        <rFont val="Times New Roman"/>
        <family val="1"/>
      </rPr>
      <t>8</t>
    </r>
  </si>
  <si>
    <r>
      <t>Manejo de riego</t>
    </r>
    <r>
      <rPr>
        <vertAlign val="superscript"/>
        <sz val="12"/>
        <rFont val="Times New Roman"/>
        <family val="1"/>
      </rPr>
      <t>9</t>
    </r>
  </si>
  <si>
    <r>
      <t>Obligaciones patronales</t>
    </r>
    <r>
      <rPr>
        <vertAlign val="superscript"/>
        <sz val="12"/>
        <rFont val="Times New Roman"/>
        <family val="1"/>
      </rPr>
      <t>10</t>
    </r>
  </si>
  <si>
    <r>
      <t>Cal</t>
    </r>
    <r>
      <rPr>
        <vertAlign val="superscript"/>
        <sz val="12"/>
        <rFont val="Times New Roman"/>
        <family val="1"/>
      </rPr>
      <t>11</t>
    </r>
  </si>
  <si>
    <r>
      <t>Abono Foliar 12-48-8</t>
    </r>
    <r>
      <rPr>
        <vertAlign val="superscript"/>
        <sz val="12"/>
        <rFont val="Times New Roman"/>
        <family val="1"/>
      </rPr>
      <t>12</t>
    </r>
  </si>
  <si>
    <r>
      <t>Fertilizante 15-5-10-=3 EM</t>
    </r>
    <r>
      <rPr>
        <vertAlign val="superscript"/>
        <sz val="12"/>
        <rFont val="Times New Roman"/>
        <family val="1"/>
      </rPr>
      <t>13</t>
    </r>
  </si>
  <si>
    <r>
      <t>Hierbicidas</t>
    </r>
    <r>
      <rPr>
        <vertAlign val="superscript"/>
        <sz val="12"/>
        <rFont val="Times New Roman"/>
        <family val="1"/>
      </rPr>
      <t xml:space="preserve">14 </t>
    </r>
  </si>
  <si>
    <r>
      <t xml:space="preserve">       Análisis de suelo</t>
    </r>
    <r>
      <rPr>
        <vertAlign val="superscript"/>
        <sz val="12"/>
        <rFont val="Times New Roman"/>
        <family val="1"/>
      </rPr>
      <t>15</t>
    </r>
  </si>
  <si>
    <r>
      <t>Venta de guanabanas</t>
    </r>
    <r>
      <rPr>
        <vertAlign val="superscript"/>
        <sz val="12"/>
        <rFont val="Times New Roman"/>
        <family val="1"/>
      </rPr>
      <t>17</t>
    </r>
  </si>
  <si>
    <t>Subsidio Salarial</t>
  </si>
  <si>
    <t>TOTAL DE GASTOS</t>
  </si>
  <si>
    <t>TOTAL DE INGRESOS</t>
  </si>
  <si>
    <t>INGRESO BRUTO</t>
  </si>
  <si>
    <t>Sub Total de Otros Gastos</t>
  </si>
  <si>
    <t>Sub Total Gastos Materiales</t>
  </si>
  <si>
    <t>Rendimiento por Cuerda Cajas de 50 lbs</t>
  </si>
  <si>
    <r>
      <t>Renta de terreno</t>
    </r>
    <r>
      <rPr>
        <vertAlign val="superscript"/>
        <sz val="12"/>
        <rFont val="Times New Roman"/>
        <family val="1"/>
      </rPr>
      <t>16</t>
    </r>
  </si>
  <si>
    <t>Gastos Misceláneos</t>
  </si>
  <si>
    <t xml:space="preserve">AVISO: Los Presupuestos Modelos presentan la información de los ingresos y gastos bajo condiciones normales y características particulares de una finca.  La Universidad de Puerto Rico no asume responsabilidad por los resultados si los ingresos y gastos de una empresa en particular difieren de dicha publicación. El usuario de estos modelos releva a la Universidad de Puerto Rico de toda responsabilidad, reclamación, pérdida, daño o costo relacionado o surgido por el uso de estos modelos. </t>
  </si>
  <si>
    <t>PARTIDA</t>
  </si>
  <si>
    <t>VALOR</t>
  </si>
  <si>
    <t>Producción Mínima en cajas</t>
  </si>
  <si>
    <t>INGRESO NETO 1 CUERDA</t>
  </si>
  <si>
    <t>Precio Mínimo</t>
  </si>
  <si>
    <t xml:space="preserve">SIEMBRA 18'*20' </t>
  </si>
  <si>
    <r>
      <t>1 CUERDA</t>
    </r>
    <r>
      <rPr>
        <b/>
        <vertAlign val="superscript"/>
        <sz val="12"/>
        <rFont val="Times New Roman"/>
        <family val="1"/>
      </rPr>
      <t>1</t>
    </r>
  </si>
  <si>
    <t>GASTOS</t>
  </si>
  <si>
    <t>PRIMER AÑO</t>
  </si>
  <si>
    <t>SEGUNDO AÑO</t>
  </si>
  <si>
    <t>TERCER AÑO</t>
  </si>
  <si>
    <t>COSTOS</t>
  </si>
  <si>
    <t>PRECIO</t>
  </si>
  <si>
    <t xml:space="preserve">UNIDAD </t>
  </si>
  <si>
    <t>CANTIDAD</t>
  </si>
  <si>
    <t>(PRIMER AÑO)</t>
  </si>
  <si>
    <t>NÚMERO DE CUERDAS</t>
  </si>
  <si>
    <t xml:space="preserve">Ingreso Total </t>
  </si>
  <si>
    <t>Gasto Total</t>
  </si>
  <si>
    <t>Ingreso Neto</t>
  </si>
  <si>
    <t>Ingreso Total</t>
  </si>
  <si>
    <t>Catedrático del Servicio de Extensión Agrícola en Frutales</t>
  </si>
  <si>
    <t>Jose Zamora Echeverria, MS</t>
  </si>
  <si>
    <t>Version Electronica:</t>
  </si>
  <si>
    <t>Alexandra Gregory Crespo, PhD</t>
  </si>
  <si>
    <t>Presupuesto Modelo: Guanabana (1 cuerda)</t>
  </si>
  <si>
    <t>This material is based upon work supported by USDA/OPPE under Award Number: AO212501x443G010</t>
  </si>
  <si>
    <t xml:space="preserve"> Fecha de Revisión: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</si>
</sst>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[$$-409]* #,##0.00_);_([$$-409]* \(#,##0.00\);_([$$-409]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000000"/>
      <name val="Times New Roman"/>
      <family val="1"/>
    </font>
    <font>
      <sz val="14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0" applyFont="1" applyAlignment="1">
      <alignment vertical="center"/>
    </xf>
    <xf numFmtId="0" fontId="4" fillId="2" borderId="3" xfId="0" applyFont="1" applyFill="1" applyBorder="1" applyAlignment="1" applyProtection="1">
      <alignment vertical="center"/>
      <protection locked="0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44" fontId="4" fillId="2" borderId="0" xfId="1" applyFont="1" applyFill="1" applyAlignment="1" applyProtection="1">
      <alignment vertical="center"/>
      <protection locked="0"/>
    </xf>
    <xf numFmtId="44" fontId="4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44" fontId="4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left" vertical="center"/>
    </xf>
    <xf numFmtId="44" fontId="4" fillId="0" borderId="2" xfId="1" applyFont="1" applyBorder="1" applyAlignment="1">
      <alignment vertical="center"/>
    </xf>
    <xf numFmtId="44" fontId="3" fillId="0" borderId="2" xfId="1" applyFont="1" applyBorder="1" applyAlignment="1">
      <alignment vertical="center"/>
    </xf>
    <xf numFmtId="44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4" fontId="8" fillId="0" borderId="0" xfId="1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44" fontId="3" fillId="0" borderId="1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4" fontId="4" fillId="0" borderId="0" xfId="1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44" fontId="3" fillId="0" borderId="0" xfId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4" fontId="3" fillId="0" borderId="0" xfId="1" applyFont="1" applyAlignment="1">
      <alignment vertical="center"/>
    </xf>
    <xf numFmtId="44" fontId="7" fillId="0" borderId="0" xfId="0" applyNumberFormat="1" applyFont="1" applyAlignment="1">
      <alignment vertical="center"/>
    </xf>
    <xf numFmtId="44" fontId="10" fillId="0" borderId="3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4" fillId="0" borderId="3" xfId="0" quotePrefix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44" fontId="1" fillId="0" borderId="0" xfId="1" applyFont="1" applyBorder="1"/>
    <xf numFmtId="44" fontId="4" fillId="2" borderId="0" xfId="1" applyFont="1" applyFill="1" applyAlignment="1" applyProtection="1">
      <alignment horizontal="center" vertical="center"/>
      <protection locked="0"/>
    </xf>
    <xf numFmtId="165" fontId="1" fillId="0" borderId="0" xfId="0" applyNumberFormat="1" applyFont="1"/>
    <xf numFmtId="164" fontId="1" fillId="0" borderId="0" xfId="0" applyNumberFormat="1" applyFont="1"/>
    <xf numFmtId="44" fontId="8" fillId="0" borderId="0" xfId="1" applyFont="1" applyFill="1" applyAlignment="1">
      <alignment vertical="center"/>
    </xf>
    <xf numFmtId="44" fontId="4" fillId="0" borderId="0" xfId="1" applyFont="1" applyFill="1" applyAlignment="1">
      <alignment vertical="center"/>
    </xf>
    <xf numFmtId="44" fontId="3" fillId="0" borderId="0" xfId="1" applyFont="1" applyFill="1" applyAlignment="1">
      <alignment vertical="center"/>
    </xf>
    <xf numFmtId="44" fontId="4" fillId="0" borderId="1" xfId="1" applyFont="1" applyFill="1" applyBorder="1" applyAlignment="1">
      <alignment vertical="center"/>
    </xf>
    <xf numFmtId="44" fontId="3" fillId="0" borderId="1" xfId="1" applyFont="1" applyFill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44" fontId="4" fillId="0" borderId="8" xfId="1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44" fontId="3" fillId="0" borderId="1" xfId="0" applyNumberFormat="1" applyFont="1" applyFill="1" applyBorder="1" applyAlignment="1">
      <alignment vertical="center"/>
    </xf>
    <xf numFmtId="44" fontId="4" fillId="0" borderId="8" xfId="1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4" fontId="4" fillId="2" borderId="1" xfId="1" applyFont="1" applyFill="1" applyBorder="1" applyAlignment="1" applyProtection="1">
      <alignment vertical="center"/>
      <protection locked="0"/>
    </xf>
    <xf numFmtId="44" fontId="8" fillId="0" borderId="1" xfId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44" fontId="4" fillId="2" borderId="8" xfId="1" applyFont="1" applyFill="1" applyBorder="1" applyAlignment="1" applyProtection="1">
      <alignment horizontal="center" vertical="center"/>
      <protection locked="0"/>
    </xf>
    <xf numFmtId="44" fontId="1" fillId="0" borderId="8" xfId="1" applyFont="1" applyBorder="1"/>
    <xf numFmtId="164" fontId="1" fillId="0" borderId="8" xfId="0" applyNumberFormat="1" applyFont="1" applyBorder="1"/>
    <xf numFmtId="0" fontId="3" fillId="0" borderId="0" xfId="0" applyFont="1" applyBorder="1" applyAlignment="1">
      <alignment horizontal="left" vertical="center"/>
    </xf>
    <xf numFmtId="165" fontId="3" fillId="0" borderId="0" xfId="0" applyNumberFormat="1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5" fontId="3" fillId="3" borderId="3" xfId="0" applyNumberFormat="1" applyFont="1" applyFill="1" applyBorder="1" applyAlignment="1">
      <alignment vertical="center"/>
    </xf>
    <xf numFmtId="44" fontId="3" fillId="0" borderId="3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10" fillId="0" borderId="3" xfId="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4" fontId="4" fillId="2" borderId="0" xfId="1" applyFont="1" applyFill="1" applyBorder="1" applyProtection="1">
      <protection locked="0"/>
    </xf>
    <xf numFmtId="44" fontId="4" fillId="0" borderId="0" xfId="1" applyFont="1"/>
    <xf numFmtId="0" fontId="4" fillId="0" borderId="0" xfId="0" applyFont="1" applyBorder="1" applyAlignment="1">
      <alignment horizontal="right" vertical="center" indent="2"/>
    </xf>
    <xf numFmtId="0" fontId="4" fillId="2" borderId="3" xfId="0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3" xfId="1" applyNumberFormat="1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133350</xdr:rowOff>
    </xdr:from>
    <xdr:to>
      <xdr:col>0</xdr:col>
      <xdr:colOff>1165224</xdr:colOff>
      <xdr:row>4</xdr:row>
      <xdr:rowOff>99831</xdr:rowOff>
    </xdr:to>
    <xdr:pic>
      <xdr:nvPicPr>
        <xdr:cNvPr id="2" name="Picture 1" descr="Image result for UPR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33350"/>
          <a:ext cx="774699" cy="766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658517</xdr:colOff>
      <xdr:row>138</xdr:row>
      <xdr:rowOff>58795</xdr:rowOff>
    </xdr:from>
    <xdr:to>
      <xdr:col>0</xdr:col>
      <xdr:colOff>2730500</xdr:colOff>
      <xdr:row>145</xdr:row>
      <xdr:rowOff>47625</xdr:rowOff>
    </xdr:to>
    <xdr:pic>
      <xdr:nvPicPr>
        <xdr:cNvPr id="3" name="Picture 2" descr="Related image">
          <a:extLst>
            <a:ext uri="{FF2B5EF4-FFF2-40B4-BE49-F238E27FC236}">
              <a16:creationId xmlns:a16="http://schemas.microsoft.com/office/drawing/2014/main" id="{1DAA2C9B-C7E4-4584-9831-FEA7D2F6C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517" y="27570170"/>
          <a:ext cx="2071983" cy="1322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206375</xdr:colOff>
      <xdr:row>137</xdr:row>
      <xdr:rowOff>90546</xdr:rowOff>
    </xdr:from>
    <xdr:to>
      <xdr:col>3</xdr:col>
      <xdr:colOff>1405819</xdr:colOff>
      <xdr:row>146</xdr:row>
      <xdr:rowOff>47625</xdr:rowOff>
    </xdr:to>
    <xdr:pic>
      <xdr:nvPicPr>
        <xdr:cNvPr id="4" name="Picture 3" descr="Image result for upr logo">
          <a:extLst>
            <a:ext uri="{FF2B5EF4-FFF2-40B4-BE49-F238E27FC236}">
              <a16:creationId xmlns:a16="http://schemas.microsoft.com/office/drawing/2014/main" id="{F84570F4-9C21-462F-BA7E-9DF66166C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2375" y="27411421"/>
          <a:ext cx="2723444" cy="16715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1111249</xdr:colOff>
      <xdr:row>138</xdr:row>
      <xdr:rowOff>111125</xdr:rowOff>
    </xdr:from>
    <xdr:to>
      <xdr:col>6</xdr:col>
      <xdr:colOff>936624</xdr:colOff>
      <xdr:row>147</xdr:row>
      <xdr:rowOff>15875</xdr:rowOff>
    </xdr:to>
    <xdr:pic>
      <xdr:nvPicPr>
        <xdr:cNvPr id="5" name="Picture 4" descr="Image result for UPRM">
          <a:extLst>
            <a:ext uri="{FF2B5EF4-FFF2-40B4-BE49-F238E27FC236}">
              <a16:creationId xmlns:a16="http://schemas.microsoft.com/office/drawing/2014/main" id="{99196ECF-C536-467B-B0EF-EA761631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3624" y="27622500"/>
          <a:ext cx="173037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4"/>
  <sheetViews>
    <sheetView tabSelected="1" topLeftCell="A43" zoomScale="83" zoomScaleNormal="55" workbookViewId="0">
      <selection activeCell="F72" sqref="F72"/>
    </sheetView>
  </sheetViews>
  <sheetFormatPr defaultColWidth="9.1796875" defaultRowHeight="15.5" x14ac:dyDescent="0.25"/>
  <cols>
    <col min="1" max="1" width="66.7265625" style="1" customWidth="1"/>
    <col min="2" max="2" width="20.453125" style="1" customWidth="1"/>
    <col min="3" max="3" width="21.7265625" style="1" customWidth="1"/>
    <col min="4" max="4" width="24.7265625" style="1" customWidth="1"/>
    <col min="5" max="5" width="29" style="1" customWidth="1"/>
    <col min="6" max="6" width="27.26953125" style="1" customWidth="1"/>
    <col min="7" max="7" width="21.54296875" style="1" customWidth="1"/>
    <col min="8" max="13" width="9.1796875" style="1"/>
    <col min="14" max="14" width="9.81640625" style="1" bestFit="1" customWidth="1"/>
    <col min="15" max="16384" width="9.1796875" style="1"/>
  </cols>
  <sheetData>
    <row r="1" spans="1:7" x14ac:dyDescent="0.25">
      <c r="A1" s="95"/>
      <c r="B1" s="95"/>
      <c r="C1" s="95"/>
      <c r="D1" s="95"/>
      <c r="E1" s="95"/>
      <c r="F1" s="95"/>
      <c r="G1" s="95"/>
    </row>
    <row r="2" spans="1:7" x14ac:dyDescent="0.25">
      <c r="A2" s="96" t="s">
        <v>56</v>
      </c>
      <c r="B2" s="96"/>
      <c r="C2" s="96"/>
      <c r="D2" s="96"/>
      <c r="E2" s="96"/>
      <c r="F2" s="96"/>
      <c r="G2" s="96"/>
    </row>
    <row r="3" spans="1:7" x14ac:dyDescent="0.25">
      <c r="A3" s="96" t="s">
        <v>57</v>
      </c>
      <c r="B3" s="96"/>
      <c r="C3" s="96"/>
      <c r="D3" s="96"/>
      <c r="E3" s="96"/>
      <c r="F3" s="96"/>
      <c r="G3" s="96"/>
    </row>
    <row r="4" spans="1:7" x14ac:dyDescent="0.25">
      <c r="A4" s="96" t="s">
        <v>58</v>
      </c>
      <c r="B4" s="96"/>
      <c r="C4" s="96"/>
      <c r="D4" s="96"/>
      <c r="E4" s="96"/>
      <c r="F4" s="96"/>
      <c r="G4" s="96"/>
    </row>
    <row r="5" spans="1:7" x14ac:dyDescent="0.25">
      <c r="A5" s="84"/>
      <c r="B5" s="84"/>
      <c r="C5" s="84"/>
      <c r="D5" s="84"/>
      <c r="E5" s="84"/>
      <c r="F5" s="84"/>
      <c r="G5" s="84"/>
    </row>
    <row r="6" spans="1:7" x14ac:dyDescent="0.3">
      <c r="A6" s="100" t="s">
        <v>109</v>
      </c>
      <c r="B6" s="100"/>
      <c r="C6" s="100"/>
      <c r="D6" s="100"/>
      <c r="E6" s="100"/>
      <c r="F6" s="100"/>
      <c r="G6" s="100"/>
    </row>
    <row r="8" spans="1:7" x14ac:dyDescent="0.25">
      <c r="A8" s="101" t="s">
        <v>80</v>
      </c>
      <c r="B8" s="101"/>
      <c r="C8" s="101"/>
      <c r="D8" s="101"/>
      <c r="E8" s="101"/>
      <c r="F8" s="101"/>
      <c r="G8" s="88">
        <v>60</v>
      </c>
    </row>
    <row r="11" spans="1:7" x14ac:dyDescent="0.25">
      <c r="A11" s="97" t="s">
        <v>89</v>
      </c>
      <c r="B11" s="97"/>
      <c r="C11" s="97"/>
      <c r="D11" s="97"/>
      <c r="E11" s="97"/>
      <c r="F11" s="97"/>
      <c r="G11" s="97"/>
    </row>
    <row r="12" spans="1:7" ht="18" x14ac:dyDescent="0.25">
      <c r="A12" s="96" t="s">
        <v>90</v>
      </c>
      <c r="B12" s="96"/>
      <c r="C12" s="96"/>
      <c r="D12" s="96"/>
      <c r="E12" s="96"/>
      <c r="F12" s="96"/>
      <c r="G12" s="96"/>
    </row>
    <row r="13" spans="1:7" x14ac:dyDescent="0.25">
      <c r="A13" s="3" t="s">
        <v>91</v>
      </c>
      <c r="B13" s="4"/>
      <c r="C13" s="4"/>
      <c r="D13" s="4"/>
      <c r="E13" s="4"/>
      <c r="F13" s="5"/>
      <c r="G13" s="5"/>
    </row>
    <row r="14" spans="1:7" x14ac:dyDescent="0.25">
      <c r="B14" s="6" t="s">
        <v>98</v>
      </c>
      <c r="C14" s="6" t="s">
        <v>97</v>
      </c>
      <c r="D14" s="6" t="s">
        <v>96</v>
      </c>
      <c r="E14" s="6" t="s">
        <v>95</v>
      </c>
      <c r="F14" s="7" t="s">
        <v>95</v>
      </c>
      <c r="G14" s="7" t="s">
        <v>95</v>
      </c>
    </row>
    <row r="15" spans="1:7" x14ac:dyDescent="0.25">
      <c r="A15" s="8"/>
      <c r="B15" s="98" t="s">
        <v>99</v>
      </c>
      <c r="C15" s="99"/>
      <c r="D15" s="99"/>
      <c r="E15" s="9" t="s">
        <v>92</v>
      </c>
      <c r="F15" s="82" t="s">
        <v>93</v>
      </c>
      <c r="G15" s="82" t="s">
        <v>94</v>
      </c>
    </row>
    <row r="16" spans="1:7" ht="18" x14ac:dyDescent="0.25">
      <c r="A16" s="3" t="s">
        <v>59</v>
      </c>
      <c r="B16" s="4"/>
      <c r="C16" s="5"/>
      <c r="D16" s="5"/>
      <c r="E16" s="11"/>
      <c r="F16" s="5"/>
      <c r="G16" s="5"/>
    </row>
    <row r="17" spans="1:14" s="17" customFormat="1" ht="18.5" x14ac:dyDescent="0.25">
      <c r="A17" s="12" t="s">
        <v>60</v>
      </c>
      <c r="B17" s="13">
        <f>3</f>
        <v>3</v>
      </c>
      <c r="C17" s="14" t="s">
        <v>6</v>
      </c>
      <c r="D17" s="15">
        <v>45</v>
      </c>
      <c r="E17" s="16">
        <f>B17*D17</f>
        <v>135</v>
      </c>
      <c r="F17" s="16">
        <v>0</v>
      </c>
      <c r="G17" s="16">
        <v>0</v>
      </c>
    </row>
    <row r="18" spans="1:14" s="17" customFormat="1" ht="18.5" x14ac:dyDescent="0.25">
      <c r="A18" s="12" t="s">
        <v>61</v>
      </c>
      <c r="B18" s="13">
        <f>6</f>
        <v>6</v>
      </c>
      <c r="C18" s="14" t="s">
        <v>6</v>
      </c>
      <c r="D18" s="15">
        <v>35</v>
      </c>
      <c r="E18" s="16">
        <f>B18*D18</f>
        <v>210</v>
      </c>
      <c r="F18" s="16">
        <v>0</v>
      </c>
      <c r="G18" s="16">
        <v>0</v>
      </c>
    </row>
    <row r="19" spans="1:14" s="17" customFormat="1" ht="18.5" x14ac:dyDescent="0.25">
      <c r="A19" s="12" t="s">
        <v>62</v>
      </c>
      <c r="B19" s="13">
        <f>2</f>
        <v>2</v>
      </c>
      <c r="C19" s="14" t="s">
        <v>6</v>
      </c>
      <c r="D19" s="15">
        <v>35</v>
      </c>
      <c r="E19" s="16">
        <f>B19*D19</f>
        <v>70</v>
      </c>
      <c r="F19" s="16">
        <v>0</v>
      </c>
      <c r="G19" s="16">
        <v>0</v>
      </c>
    </row>
    <row r="20" spans="1:14" s="17" customFormat="1" x14ac:dyDescent="0.25">
      <c r="A20" s="12" t="s">
        <v>23</v>
      </c>
      <c r="B20" s="13">
        <f>2</f>
        <v>2</v>
      </c>
      <c r="C20" s="14" t="s">
        <v>6</v>
      </c>
      <c r="D20" s="15">
        <v>35</v>
      </c>
      <c r="E20" s="16">
        <f>B20*D20</f>
        <v>70</v>
      </c>
      <c r="F20" s="16">
        <v>0</v>
      </c>
      <c r="G20" s="16">
        <v>0</v>
      </c>
    </row>
    <row r="21" spans="1:14" s="17" customFormat="1" ht="18.5" x14ac:dyDescent="0.25">
      <c r="A21" s="18" t="s">
        <v>63</v>
      </c>
      <c r="B21" s="19">
        <f>2</f>
        <v>2</v>
      </c>
      <c r="C21" s="20" t="s">
        <v>6</v>
      </c>
      <c r="D21" s="15">
        <v>40</v>
      </c>
      <c r="E21" s="16">
        <f>B21*D21</f>
        <v>80</v>
      </c>
      <c r="F21" s="16">
        <f>B21*D21</f>
        <v>80</v>
      </c>
      <c r="G21" s="21">
        <f>B21*D21</f>
        <v>80</v>
      </c>
    </row>
    <row r="22" spans="1:14" x14ac:dyDescent="0.25">
      <c r="A22" s="3" t="s">
        <v>14</v>
      </c>
      <c r="B22" s="4"/>
      <c r="C22" s="22"/>
      <c r="D22" s="23"/>
      <c r="E22" s="24">
        <f>SUM(E17:E21)</f>
        <v>565</v>
      </c>
      <c r="F22" s="25">
        <f>SUM(F17:F21)</f>
        <v>80</v>
      </c>
      <c r="G22" s="25">
        <f>SUM(G17:G21)</f>
        <v>80</v>
      </c>
    </row>
    <row r="23" spans="1:14" x14ac:dyDescent="0.25">
      <c r="A23" s="26"/>
      <c r="B23" s="14"/>
      <c r="C23" s="27"/>
      <c r="D23" s="16"/>
      <c r="E23" s="21"/>
    </row>
    <row r="24" spans="1:14" x14ac:dyDescent="0.25">
      <c r="A24" s="3" t="s">
        <v>0</v>
      </c>
      <c r="B24" s="4"/>
      <c r="C24" s="22"/>
      <c r="D24" s="23"/>
      <c r="E24" s="5"/>
      <c r="F24" s="5"/>
      <c r="G24" s="5"/>
    </row>
    <row r="25" spans="1:14" s="17" customFormat="1" x14ac:dyDescent="0.25">
      <c r="A25" s="18" t="s">
        <v>24</v>
      </c>
      <c r="B25" s="19">
        <f>6</f>
        <v>6</v>
      </c>
      <c r="C25" s="20" t="s">
        <v>6</v>
      </c>
      <c r="D25" s="15">
        <v>7.25</v>
      </c>
      <c r="E25" s="58">
        <f t="shared" ref="E25:E33" si="0">D25*B25</f>
        <v>43.5</v>
      </c>
      <c r="F25" s="58">
        <v>0</v>
      </c>
      <c r="G25" s="58">
        <v>0</v>
      </c>
    </row>
    <row r="26" spans="1:14" s="17" customFormat="1" x14ac:dyDescent="0.25">
      <c r="A26" s="12" t="s">
        <v>2</v>
      </c>
      <c r="B26" s="13">
        <f>6</f>
        <v>6</v>
      </c>
      <c r="C26" s="14" t="s">
        <v>6</v>
      </c>
      <c r="D26" s="15">
        <v>7.25</v>
      </c>
      <c r="E26" s="58">
        <f t="shared" si="0"/>
        <v>43.5</v>
      </c>
      <c r="F26" s="58">
        <v>0</v>
      </c>
      <c r="G26" s="58">
        <v>0</v>
      </c>
    </row>
    <row r="27" spans="1:14" s="17" customFormat="1" x14ac:dyDescent="0.25">
      <c r="A27" s="12" t="s">
        <v>1</v>
      </c>
      <c r="B27" s="13">
        <f>2</f>
        <v>2</v>
      </c>
      <c r="C27" s="14" t="s">
        <v>6</v>
      </c>
      <c r="D27" s="15">
        <v>7.25</v>
      </c>
      <c r="E27" s="58">
        <f t="shared" si="0"/>
        <v>14.5</v>
      </c>
      <c r="F27" s="58">
        <v>0</v>
      </c>
      <c r="G27" s="58">
        <v>0</v>
      </c>
    </row>
    <row r="28" spans="1:14" s="17" customFormat="1" ht="18.5" x14ac:dyDescent="0.25">
      <c r="A28" s="12" t="s">
        <v>64</v>
      </c>
      <c r="B28" s="13">
        <f>6</f>
        <v>6</v>
      </c>
      <c r="C28" s="14" t="s">
        <v>6</v>
      </c>
      <c r="D28" s="15">
        <v>7.25</v>
      </c>
      <c r="E28" s="58">
        <f t="shared" si="0"/>
        <v>43.5</v>
      </c>
      <c r="F28" s="57">
        <f>E28*2</f>
        <v>87</v>
      </c>
      <c r="G28" s="57">
        <f>E28*3</f>
        <v>130.5</v>
      </c>
      <c r="N28" s="47"/>
    </row>
    <row r="29" spans="1:14" s="17" customFormat="1" x14ac:dyDescent="0.25">
      <c r="A29" s="12" t="s">
        <v>47</v>
      </c>
      <c r="B29" s="13">
        <f>5</f>
        <v>5</v>
      </c>
      <c r="C29" s="14" t="s">
        <v>6</v>
      </c>
      <c r="D29" s="15">
        <v>7.25</v>
      </c>
      <c r="E29" s="58">
        <f t="shared" si="0"/>
        <v>36.25</v>
      </c>
      <c r="F29" s="57">
        <f>E29:E29</f>
        <v>36.25</v>
      </c>
      <c r="G29" s="57">
        <f>E29</f>
        <v>36.25</v>
      </c>
    </row>
    <row r="30" spans="1:14" s="17" customFormat="1" ht="18.5" x14ac:dyDescent="0.25">
      <c r="A30" s="12" t="s">
        <v>65</v>
      </c>
      <c r="B30" s="13">
        <f>6</f>
        <v>6</v>
      </c>
      <c r="C30" s="14" t="s">
        <v>6</v>
      </c>
      <c r="D30" s="15">
        <v>7.25</v>
      </c>
      <c r="E30" s="58">
        <f t="shared" si="0"/>
        <v>43.5</v>
      </c>
      <c r="F30" s="58">
        <f>E30</f>
        <v>43.5</v>
      </c>
      <c r="G30" s="58">
        <f>E30</f>
        <v>43.5</v>
      </c>
    </row>
    <row r="31" spans="1:14" s="17" customFormat="1" ht="18.5" x14ac:dyDescent="0.25">
      <c r="A31" s="1" t="s">
        <v>66</v>
      </c>
      <c r="B31" s="13">
        <f>1</f>
        <v>1</v>
      </c>
      <c r="C31" s="14" t="s">
        <v>6</v>
      </c>
      <c r="D31" s="15">
        <v>7.25</v>
      </c>
      <c r="E31" s="58">
        <f t="shared" si="0"/>
        <v>7.25</v>
      </c>
      <c r="F31" s="58">
        <f>E31</f>
        <v>7.25</v>
      </c>
      <c r="G31" s="58">
        <f>E31</f>
        <v>7.25</v>
      </c>
    </row>
    <row r="32" spans="1:14" s="17" customFormat="1" x14ac:dyDescent="0.25">
      <c r="A32" s="12" t="s">
        <v>19</v>
      </c>
      <c r="B32" s="13">
        <f>6</f>
        <v>6</v>
      </c>
      <c r="C32" s="14" t="s">
        <v>6</v>
      </c>
      <c r="D32" s="15">
        <v>7.25</v>
      </c>
      <c r="E32" s="58">
        <f t="shared" si="0"/>
        <v>43.5</v>
      </c>
      <c r="F32" s="57">
        <f>12*D32</f>
        <v>87</v>
      </c>
      <c r="G32" s="57">
        <f>18*D32</f>
        <v>130.5</v>
      </c>
    </row>
    <row r="33" spans="1:17" s="17" customFormat="1" x14ac:dyDescent="0.25">
      <c r="A33" s="38" t="s">
        <v>20</v>
      </c>
      <c r="B33" s="68">
        <f>6</f>
        <v>6</v>
      </c>
      <c r="C33" s="29" t="s">
        <v>6</v>
      </c>
      <c r="D33" s="69">
        <v>7.25</v>
      </c>
      <c r="E33" s="60">
        <f t="shared" si="0"/>
        <v>43.5</v>
      </c>
      <c r="F33" s="70">
        <f>12*D33</f>
        <v>87</v>
      </c>
      <c r="G33" s="70">
        <f>18*D33</f>
        <v>130.5</v>
      </c>
      <c r="O33" s="1"/>
      <c r="P33" s="1"/>
      <c r="Q33" s="1"/>
    </row>
    <row r="34" spans="1:17" x14ac:dyDescent="0.25">
      <c r="A34" s="45" t="s">
        <v>3</v>
      </c>
      <c r="B34" s="44"/>
      <c r="C34" s="44"/>
      <c r="D34" s="46"/>
      <c r="E34" s="59">
        <f>SUM(E25:E33)</f>
        <v>319</v>
      </c>
      <c r="F34" s="59">
        <f>SUM(F25:F33)</f>
        <v>348</v>
      </c>
      <c r="G34" s="59">
        <f>SUM(G25:G33)</f>
        <v>478.5</v>
      </c>
    </row>
    <row r="35" spans="1:17" ht="19" thickBot="1" x14ac:dyDescent="0.3">
      <c r="A35" s="62" t="s">
        <v>67</v>
      </c>
      <c r="B35" s="63"/>
      <c r="C35" s="63"/>
      <c r="D35" s="67"/>
      <c r="E35" s="64">
        <f>(E34*0.2)</f>
        <v>63.800000000000004</v>
      </c>
      <c r="F35" s="64">
        <f>(F34*0.2)</f>
        <v>69.600000000000009</v>
      </c>
      <c r="G35" s="64">
        <f>(G34*0.2)</f>
        <v>95.7</v>
      </c>
    </row>
    <row r="36" spans="1:17" ht="16" thickTop="1" x14ac:dyDescent="0.25">
      <c r="A36" s="65" t="s">
        <v>15</v>
      </c>
      <c r="B36" s="8">
        <f>SUM(B25:B33)</f>
        <v>44</v>
      </c>
      <c r="C36" s="29"/>
      <c r="D36" s="30"/>
      <c r="E36" s="61">
        <f>E34+E35</f>
        <v>382.8</v>
      </c>
      <c r="F36" s="66">
        <f>F34+F35</f>
        <v>417.6</v>
      </c>
      <c r="G36" s="66">
        <f>G34+G35</f>
        <v>574.20000000000005</v>
      </c>
    </row>
    <row r="37" spans="1:17" x14ac:dyDescent="0.25">
      <c r="A37" s="33"/>
      <c r="B37" s="20"/>
      <c r="C37" s="20"/>
      <c r="D37" s="34"/>
      <c r="E37" s="35"/>
    </row>
    <row r="38" spans="1:17" x14ac:dyDescent="0.25">
      <c r="A38" s="3" t="s">
        <v>4</v>
      </c>
      <c r="B38" s="4"/>
      <c r="C38" s="4"/>
      <c r="D38" s="23"/>
      <c r="E38" s="5"/>
      <c r="F38" s="5"/>
      <c r="G38" s="5"/>
    </row>
    <row r="39" spans="1:17" s="17" customFormat="1" ht="18.5" x14ac:dyDescent="0.25">
      <c r="A39" s="12" t="s">
        <v>68</v>
      </c>
      <c r="B39" s="13">
        <v>2</v>
      </c>
      <c r="C39" s="14" t="s">
        <v>7</v>
      </c>
      <c r="D39" s="15">
        <v>30</v>
      </c>
      <c r="E39" s="34">
        <f>B39*D39</f>
        <v>60</v>
      </c>
      <c r="F39" s="16">
        <v>0</v>
      </c>
      <c r="G39" s="16">
        <v>0</v>
      </c>
    </row>
    <row r="40" spans="1:17" s="17" customFormat="1" x14ac:dyDescent="0.25">
      <c r="A40" s="12" t="s">
        <v>26</v>
      </c>
      <c r="B40" s="13">
        <v>118</v>
      </c>
      <c r="C40" s="14" t="s">
        <v>25</v>
      </c>
      <c r="D40" s="15">
        <v>7</v>
      </c>
      <c r="E40" s="34">
        <f>B40*D40</f>
        <v>826</v>
      </c>
      <c r="F40" s="16">
        <v>0</v>
      </c>
      <c r="G40" s="16">
        <v>0</v>
      </c>
    </row>
    <row r="41" spans="1:17" ht="18.5" x14ac:dyDescent="0.25">
      <c r="A41" s="12" t="s">
        <v>69</v>
      </c>
      <c r="B41" s="13">
        <v>6</v>
      </c>
      <c r="C41" s="14" t="s">
        <v>43</v>
      </c>
      <c r="D41" s="15">
        <v>20</v>
      </c>
      <c r="E41" s="16">
        <f>B41*D41</f>
        <v>120</v>
      </c>
      <c r="F41" s="16">
        <v>0</v>
      </c>
      <c r="G41" s="16">
        <v>0</v>
      </c>
      <c r="L41" s="17"/>
    </row>
    <row r="42" spans="1:17" ht="18.5" x14ac:dyDescent="0.25">
      <c r="A42" s="12" t="s">
        <v>70</v>
      </c>
      <c r="B42" s="13">
        <v>2</v>
      </c>
      <c r="C42" s="14" t="s">
        <v>8</v>
      </c>
      <c r="D42" s="15">
        <v>30</v>
      </c>
      <c r="E42" s="34">
        <f>B42*D42</f>
        <v>60</v>
      </c>
      <c r="F42" s="16">
        <f>90</f>
        <v>90</v>
      </c>
      <c r="G42" s="16">
        <f>120*2</f>
        <v>240</v>
      </c>
      <c r="L42" s="17"/>
    </row>
    <row r="43" spans="1:17" ht="18.5" x14ac:dyDescent="0.25">
      <c r="A43" s="12" t="s">
        <v>71</v>
      </c>
      <c r="B43" s="13" t="s">
        <v>11</v>
      </c>
      <c r="C43" s="14" t="s">
        <v>11</v>
      </c>
      <c r="D43" s="54" t="s">
        <v>11</v>
      </c>
      <c r="E43" s="15">
        <f>28</f>
        <v>28</v>
      </c>
      <c r="F43" s="58">
        <f>28</f>
        <v>28</v>
      </c>
      <c r="G43" s="58">
        <f>28*2</f>
        <v>56</v>
      </c>
      <c r="L43" s="17"/>
    </row>
    <row r="44" spans="1:17" x14ac:dyDescent="0.25">
      <c r="A44" s="12" t="s">
        <v>27</v>
      </c>
      <c r="B44" s="13"/>
      <c r="C44" s="14"/>
      <c r="D44" s="54"/>
      <c r="E44" s="15">
        <f>200</f>
        <v>200</v>
      </c>
      <c r="F44" s="57">
        <f>(E44+100)</f>
        <v>300</v>
      </c>
      <c r="G44" s="57">
        <f>(E44+200)</f>
        <v>400</v>
      </c>
      <c r="L44" s="17"/>
    </row>
    <row r="45" spans="1:17" x14ac:dyDescent="0.25">
      <c r="A45" s="12" t="s">
        <v>5</v>
      </c>
      <c r="B45" s="13">
        <v>5</v>
      </c>
      <c r="C45" s="14" t="s">
        <v>9</v>
      </c>
      <c r="D45" s="15">
        <v>3.8</v>
      </c>
      <c r="E45" s="16">
        <f>B45*D45</f>
        <v>19</v>
      </c>
      <c r="F45" s="28">
        <f>E45*2</f>
        <v>38</v>
      </c>
      <c r="G45" s="28">
        <f>E45*3</f>
        <v>57</v>
      </c>
      <c r="L45" s="17"/>
    </row>
    <row r="46" spans="1:17" s="17" customFormat="1" x14ac:dyDescent="0.25">
      <c r="A46" s="12" t="s">
        <v>22</v>
      </c>
      <c r="B46" s="13">
        <f>B59</f>
        <v>0</v>
      </c>
      <c r="C46" s="14" t="s">
        <v>21</v>
      </c>
      <c r="D46" s="54">
        <v>0.89</v>
      </c>
      <c r="E46" s="16">
        <v>0</v>
      </c>
      <c r="F46" s="16">
        <v>0</v>
      </c>
      <c r="G46" s="36">
        <f>B46*D46</f>
        <v>0</v>
      </c>
    </row>
    <row r="47" spans="1:17" x14ac:dyDescent="0.25">
      <c r="A47" s="31" t="s">
        <v>79</v>
      </c>
      <c r="B47" s="4"/>
      <c r="C47" s="5"/>
      <c r="D47" s="5"/>
      <c r="E47" s="24">
        <f>SUM(E39:E46)</f>
        <v>1313</v>
      </c>
      <c r="F47" s="24">
        <f>SUM(F39:F46)</f>
        <v>456</v>
      </c>
      <c r="G47" s="25">
        <f>SUM(G39:G46)</f>
        <v>753</v>
      </c>
      <c r="L47" s="17"/>
    </row>
    <row r="48" spans="1:17" x14ac:dyDescent="0.25">
      <c r="A48" s="33"/>
      <c r="B48" s="29"/>
      <c r="C48" s="11"/>
      <c r="D48" s="11"/>
      <c r="E48" s="30"/>
      <c r="L48" s="17"/>
    </row>
    <row r="49" spans="1:7" x14ac:dyDescent="0.25">
      <c r="A49" s="31" t="s">
        <v>78</v>
      </c>
      <c r="B49" s="29"/>
      <c r="C49" s="11"/>
      <c r="D49" s="11"/>
      <c r="E49" s="30"/>
      <c r="F49" s="5"/>
      <c r="G49" s="5"/>
    </row>
    <row r="50" spans="1:7" ht="15" customHeight="1" x14ac:dyDescent="0.35">
      <c r="A50" s="18" t="s">
        <v>72</v>
      </c>
      <c r="B50" s="37"/>
      <c r="C50" s="37"/>
      <c r="D50" s="85">
        <v>20</v>
      </c>
      <c r="E50" s="86">
        <v>0</v>
      </c>
      <c r="F50" s="86">
        <v>0</v>
      </c>
      <c r="G50" s="86">
        <v>0</v>
      </c>
    </row>
    <row r="51" spans="1:7" ht="15" customHeight="1" x14ac:dyDescent="0.35">
      <c r="A51" s="87" t="s">
        <v>81</v>
      </c>
      <c r="B51" s="37"/>
      <c r="C51" s="37"/>
      <c r="D51" s="85">
        <v>100</v>
      </c>
      <c r="E51" s="86">
        <v>100</v>
      </c>
      <c r="F51" s="86">
        <v>100</v>
      </c>
      <c r="G51" s="86">
        <v>100</v>
      </c>
    </row>
    <row r="52" spans="1:7" x14ac:dyDescent="0.35">
      <c r="A52" s="18" t="s">
        <v>82</v>
      </c>
      <c r="B52" s="20"/>
      <c r="C52" s="37"/>
      <c r="D52" s="85">
        <v>50</v>
      </c>
      <c r="E52" s="86">
        <v>50</v>
      </c>
      <c r="F52" s="86">
        <v>50</v>
      </c>
      <c r="G52" s="86">
        <v>50</v>
      </c>
    </row>
    <row r="53" spans="1:7" x14ac:dyDescent="0.25">
      <c r="A53" s="3" t="s">
        <v>16</v>
      </c>
      <c r="B53" s="4"/>
      <c r="C53" s="5"/>
      <c r="D53" s="5"/>
      <c r="E53" s="24">
        <f>SUM(E50:E52)</f>
        <v>150</v>
      </c>
      <c r="F53" s="24">
        <f>SUM(F50:F52)</f>
        <v>150</v>
      </c>
      <c r="G53" s="24">
        <f t="shared" ref="G53" si="1">SUM(G50:G52)</f>
        <v>150</v>
      </c>
    </row>
    <row r="54" spans="1:7" x14ac:dyDescent="0.25">
      <c r="A54" s="38"/>
      <c r="B54" s="29"/>
      <c r="C54" s="11"/>
      <c r="D54" s="11"/>
      <c r="E54" s="30"/>
      <c r="F54" s="32" t="s">
        <v>13</v>
      </c>
    </row>
    <row r="55" spans="1:7" s="10" customFormat="1" x14ac:dyDescent="0.25">
      <c r="A55" s="39" t="s">
        <v>75</v>
      </c>
      <c r="B55" s="4"/>
      <c r="C55" s="5"/>
      <c r="D55" s="5"/>
      <c r="E55" s="24">
        <f>(E22+E36+E47+E53)</f>
        <v>2410.8000000000002</v>
      </c>
      <c r="F55" s="24">
        <f>(F22+F36+F47+F53)</f>
        <v>1103.5999999999999</v>
      </c>
      <c r="G55" s="24">
        <f>(G22+G36+G47+G53)</f>
        <v>1557.2</v>
      </c>
    </row>
    <row r="56" spans="1:7" s="10" customFormat="1" x14ac:dyDescent="0.25">
      <c r="A56" s="75"/>
      <c r="B56" s="20"/>
      <c r="C56" s="37"/>
      <c r="D56" s="37"/>
      <c r="E56" s="40"/>
      <c r="F56" s="40"/>
      <c r="G56" s="40"/>
    </row>
    <row r="57" spans="1:7" s="10" customFormat="1" x14ac:dyDescent="0.25">
      <c r="A57" s="37"/>
      <c r="B57" s="20"/>
      <c r="C57" s="37"/>
      <c r="D57" s="37"/>
      <c r="E57" s="40"/>
      <c r="F57" s="40"/>
    </row>
    <row r="58" spans="1:7" x14ac:dyDescent="0.25">
      <c r="A58" s="3" t="s">
        <v>77</v>
      </c>
      <c r="B58" s="3"/>
      <c r="C58" s="3"/>
      <c r="D58" s="3"/>
      <c r="E58" s="3"/>
      <c r="F58" s="24"/>
      <c r="G58" s="5"/>
    </row>
    <row r="59" spans="1:7" ht="18.5" x14ac:dyDescent="0.25">
      <c r="A59" s="1" t="s">
        <v>73</v>
      </c>
      <c r="B59" s="14">
        <f>B8</f>
        <v>0</v>
      </c>
      <c r="C59" s="14" t="s">
        <v>48</v>
      </c>
      <c r="D59" s="54">
        <v>37.5</v>
      </c>
      <c r="E59" s="55">
        <v>0</v>
      </c>
      <c r="F59" s="53">
        <v>0</v>
      </c>
      <c r="G59" s="56">
        <f>B59*D59</f>
        <v>0</v>
      </c>
    </row>
    <row r="60" spans="1:7" ht="16" thickBot="1" x14ac:dyDescent="0.3">
      <c r="A60" s="62" t="s">
        <v>74</v>
      </c>
      <c r="B60" s="71"/>
      <c r="C60" s="63"/>
      <c r="D60" s="72"/>
      <c r="E60" s="73">
        <f>B60*D60</f>
        <v>0</v>
      </c>
      <c r="F60" s="73">
        <f>(B36+6+6)*D60</f>
        <v>0</v>
      </c>
      <c r="G60" s="74">
        <f>(B36+12+12)*D60</f>
        <v>0</v>
      </c>
    </row>
    <row r="61" spans="1:7" ht="16" thickTop="1" x14ac:dyDescent="0.25">
      <c r="A61" s="51" t="s">
        <v>76</v>
      </c>
      <c r="B61" s="51"/>
      <c r="C61" s="51"/>
      <c r="D61" s="51"/>
      <c r="E61" s="52">
        <f>E59+E60</f>
        <v>0</v>
      </c>
      <c r="F61" s="32">
        <f>F59+F60</f>
        <v>0</v>
      </c>
      <c r="G61" s="32">
        <f>G59+G60</f>
        <v>0</v>
      </c>
    </row>
    <row r="62" spans="1:7" x14ac:dyDescent="0.25">
      <c r="A62" s="33"/>
      <c r="B62" s="33"/>
      <c r="C62" s="33"/>
      <c r="D62" s="33"/>
      <c r="E62" s="76"/>
      <c r="F62" s="40"/>
      <c r="G62" s="40"/>
    </row>
    <row r="63" spans="1:7" x14ac:dyDescent="0.25">
      <c r="A63" s="89"/>
      <c r="B63" s="90"/>
      <c r="C63" s="90"/>
      <c r="D63" s="91"/>
      <c r="E63" s="78" t="s">
        <v>92</v>
      </c>
      <c r="F63" s="78" t="s">
        <v>93</v>
      </c>
      <c r="G63" s="78" t="s">
        <v>94</v>
      </c>
    </row>
    <row r="64" spans="1:7" x14ac:dyDescent="0.25">
      <c r="A64" s="92" t="s">
        <v>87</v>
      </c>
      <c r="B64" s="93"/>
      <c r="C64" s="93"/>
      <c r="D64" s="94"/>
      <c r="E64" s="79">
        <f>E61-E55</f>
        <v>-2410.8000000000002</v>
      </c>
      <c r="F64" s="79">
        <f t="shared" ref="F64:G64" si="2">F61-F55</f>
        <v>-1103.5999999999999</v>
      </c>
      <c r="G64" s="79">
        <f t="shared" si="2"/>
        <v>-1557.2</v>
      </c>
    </row>
    <row r="65" spans="1:14" x14ac:dyDescent="0.25">
      <c r="A65" s="10"/>
      <c r="E65" s="41"/>
      <c r="F65" s="41"/>
      <c r="G65" s="41"/>
      <c r="H65" s="41"/>
    </row>
    <row r="66" spans="1:14" x14ac:dyDescent="0.25">
      <c r="A66" s="10"/>
      <c r="E66" s="41"/>
      <c r="F66" s="41"/>
      <c r="G66" s="41"/>
      <c r="H66" s="41"/>
    </row>
    <row r="67" spans="1:14" x14ac:dyDescent="0.25">
      <c r="A67" s="103"/>
      <c r="B67" s="103"/>
      <c r="C67" s="103"/>
      <c r="D67" s="77" t="s">
        <v>92</v>
      </c>
      <c r="E67" s="77" t="s">
        <v>93</v>
      </c>
      <c r="F67" s="77" t="s">
        <v>94</v>
      </c>
      <c r="G67" s="41"/>
      <c r="H67" s="41"/>
    </row>
    <row r="68" spans="1:14" x14ac:dyDescent="0.25">
      <c r="A68" s="105" t="s">
        <v>101</v>
      </c>
      <c r="B68" s="105"/>
      <c r="C68" s="105"/>
      <c r="D68" s="50" t="s">
        <v>11</v>
      </c>
      <c r="E68" s="50" t="s">
        <v>11</v>
      </c>
      <c r="F68" s="48">
        <f>G61</f>
        <v>0</v>
      </c>
      <c r="G68" s="41"/>
      <c r="H68" s="41"/>
    </row>
    <row r="69" spans="1:14" x14ac:dyDescent="0.25">
      <c r="A69" s="105" t="s">
        <v>102</v>
      </c>
      <c r="B69" s="105"/>
      <c r="C69" s="105"/>
      <c r="D69" s="50" t="s">
        <v>11</v>
      </c>
      <c r="E69" s="50" t="s">
        <v>11</v>
      </c>
      <c r="F69" s="80">
        <f>G55</f>
        <v>1557.2</v>
      </c>
      <c r="G69" s="41"/>
      <c r="H69" s="41"/>
    </row>
    <row r="70" spans="1:14" x14ac:dyDescent="0.25">
      <c r="A70" s="105" t="s">
        <v>103</v>
      </c>
      <c r="B70" s="105"/>
      <c r="C70" s="105"/>
      <c r="D70" s="50" t="s">
        <v>11</v>
      </c>
      <c r="E70" s="50" t="s">
        <v>11</v>
      </c>
      <c r="F70" s="80">
        <f>F68-F69</f>
        <v>-1557.2</v>
      </c>
      <c r="G70" s="41"/>
      <c r="H70" s="41"/>
    </row>
    <row r="71" spans="1:14" x14ac:dyDescent="0.25">
      <c r="A71" s="108" t="s">
        <v>88</v>
      </c>
      <c r="B71" s="109"/>
      <c r="C71" s="110"/>
      <c r="D71" s="50" t="s">
        <v>11</v>
      </c>
      <c r="E71" s="50" t="s">
        <v>11</v>
      </c>
      <c r="F71" s="111" t="e">
        <f>G55/B59</f>
        <v>#DIV/0!</v>
      </c>
      <c r="G71" s="41"/>
      <c r="H71" s="41"/>
    </row>
    <row r="72" spans="1:14" x14ac:dyDescent="0.25">
      <c r="A72" s="105" t="s">
        <v>86</v>
      </c>
      <c r="B72" s="105"/>
      <c r="C72" s="105"/>
      <c r="D72" s="50" t="s">
        <v>11</v>
      </c>
      <c r="E72" s="50" t="s">
        <v>11</v>
      </c>
      <c r="F72" s="83">
        <f>G55/D59</f>
        <v>41.525333333333336</v>
      </c>
      <c r="G72" s="41"/>
      <c r="H72" s="41"/>
    </row>
    <row r="73" spans="1:14" x14ac:dyDescent="0.25">
      <c r="G73" s="41"/>
      <c r="H73" s="41"/>
    </row>
    <row r="74" spans="1:14" ht="18" x14ac:dyDescent="0.25">
      <c r="A74" s="10"/>
      <c r="E74" s="41"/>
      <c r="F74" s="41"/>
      <c r="G74" s="41"/>
      <c r="H74" s="41"/>
      <c r="N74" s="81"/>
    </row>
    <row r="75" spans="1:14" x14ac:dyDescent="0.25">
      <c r="A75" s="10"/>
      <c r="E75" s="41"/>
      <c r="F75" s="42"/>
      <c r="G75" s="42"/>
    </row>
    <row r="76" spans="1:14" x14ac:dyDescent="0.25">
      <c r="A76" s="49" t="s">
        <v>100</v>
      </c>
      <c r="B76" s="2">
        <v>1</v>
      </c>
      <c r="E76" s="41"/>
      <c r="F76" s="42"/>
      <c r="G76" s="42"/>
    </row>
    <row r="77" spans="1:14" x14ac:dyDescent="0.25">
      <c r="E77" s="41"/>
      <c r="F77" s="42"/>
      <c r="G77" s="42"/>
    </row>
    <row r="78" spans="1:14" x14ac:dyDescent="0.25">
      <c r="A78" s="103" t="s">
        <v>84</v>
      </c>
      <c r="B78" s="103"/>
      <c r="C78" s="103"/>
      <c r="D78" s="106" t="s">
        <v>85</v>
      </c>
      <c r="E78" s="106"/>
      <c r="F78" s="106"/>
    </row>
    <row r="79" spans="1:14" x14ac:dyDescent="0.25">
      <c r="A79" s="103"/>
      <c r="B79" s="103"/>
      <c r="C79" s="103"/>
      <c r="D79" s="77" t="s">
        <v>92</v>
      </c>
      <c r="E79" s="77" t="s">
        <v>93</v>
      </c>
      <c r="F79" s="77" t="s">
        <v>94</v>
      </c>
    </row>
    <row r="80" spans="1:14" x14ac:dyDescent="0.25">
      <c r="A80" s="105" t="s">
        <v>104</v>
      </c>
      <c r="B80" s="105"/>
      <c r="C80" s="105"/>
      <c r="D80" s="48">
        <f>$B$76*E61</f>
        <v>0</v>
      </c>
      <c r="E80" s="48">
        <f>$B$76*F61</f>
        <v>0</v>
      </c>
      <c r="F80" s="48">
        <f>$B$76*G61</f>
        <v>0</v>
      </c>
    </row>
    <row r="81" spans="1:6" x14ac:dyDescent="0.25">
      <c r="A81" s="105" t="s">
        <v>102</v>
      </c>
      <c r="B81" s="105"/>
      <c r="C81" s="105"/>
      <c r="D81" s="48">
        <f>$B$76*E55</f>
        <v>2410.8000000000002</v>
      </c>
      <c r="E81" s="48">
        <f>$B$76*F55</f>
        <v>1103.5999999999999</v>
      </c>
      <c r="F81" s="48">
        <f>$B$76*G55</f>
        <v>1557.2</v>
      </c>
    </row>
    <row r="82" spans="1:6" x14ac:dyDescent="0.25">
      <c r="A82" s="105" t="s">
        <v>103</v>
      </c>
      <c r="B82" s="105"/>
      <c r="C82" s="105"/>
      <c r="D82" s="48">
        <f>D80-D81</f>
        <v>-2410.8000000000002</v>
      </c>
      <c r="E82" s="48">
        <f t="shared" ref="E82:F82" si="3">E80-E81</f>
        <v>-1103.5999999999999</v>
      </c>
      <c r="F82" s="48">
        <f t="shared" si="3"/>
        <v>-1557.2</v>
      </c>
    </row>
    <row r="83" spans="1:6" x14ac:dyDescent="0.25">
      <c r="A83" s="104"/>
      <c r="B83" s="104"/>
      <c r="C83" s="104"/>
      <c r="D83" s="104"/>
      <c r="E83" s="43"/>
      <c r="F83" s="27"/>
    </row>
    <row r="84" spans="1:6" x14ac:dyDescent="0.25">
      <c r="F84" s="27"/>
    </row>
    <row r="85" spans="1:6" x14ac:dyDescent="0.25">
      <c r="A85" s="26" t="s">
        <v>52</v>
      </c>
      <c r="F85" s="27"/>
    </row>
    <row r="86" spans="1:6" x14ac:dyDescent="0.25">
      <c r="A86" s="1" t="s">
        <v>55</v>
      </c>
      <c r="F86" s="27"/>
    </row>
    <row r="87" spans="1:6" x14ac:dyDescent="0.25">
      <c r="A87" s="1" t="s">
        <v>53</v>
      </c>
      <c r="F87" s="27"/>
    </row>
    <row r="88" spans="1:6" x14ac:dyDescent="0.25">
      <c r="F88" s="27"/>
    </row>
    <row r="89" spans="1:6" x14ac:dyDescent="0.25">
      <c r="A89" s="10" t="s">
        <v>54</v>
      </c>
      <c r="F89" s="27"/>
    </row>
    <row r="90" spans="1:6" x14ac:dyDescent="0.25">
      <c r="A90" s="1" t="s">
        <v>106</v>
      </c>
      <c r="F90" s="27"/>
    </row>
    <row r="91" spans="1:6" x14ac:dyDescent="0.25">
      <c r="A91" s="1" t="s">
        <v>105</v>
      </c>
      <c r="F91" s="27"/>
    </row>
    <row r="92" spans="1:6" x14ac:dyDescent="0.25">
      <c r="F92" s="27"/>
    </row>
    <row r="93" spans="1:6" x14ac:dyDescent="0.25">
      <c r="A93" s="10" t="s">
        <v>107</v>
      </c>
      <c r="F93" s="27"/>
    </row>
    <row r="94" spans="1:6" x14ac:dyDescent="0.25">
      <c r="A94" s="1" t="s">
        <v>108</v>
      </c>
      <c r="F94" s="27"/>
    </row>
    <row r="95" spans="1:6" x14ac:dyDescent="0.25">
      <c r="A95" s="1" t="s">
        <v>53</v>
      </c>
      <c r="F95" s="27"/>
    </row>
    <row r="96" spans="1:6" x14ac:dyDescent="0.25">
      <c r="F96" s="27"/>
    </row>
    <row r="97" spans="1:7" x14ac:dyDescent="0.25">
      <c r="A97" s="96" t="s">
        <v>111</v>
      </c>
      <c r="B97" s="96"/>
      <c r="C97" s="96"/>
      <c r="D97" s="96"/>
      <c r="E97" s="96"/>
      <c r="F97" s="96"/>
      <c r="G97" s="96"/>
    </row>
    <row r="98" spans="1:7" x14ac:dyDescent="0.25">
      <c r="A98" s="44"/>
      <c r="B98" s="44"/>
      <c r="C98" s="44"/>
      <c r="D98" s="44"/>
      <c r="E98" s="44"/>
      <c r="F98" s="44"/>
      <c r="G98" s="44"/>
    </row>
    <row r="99" spans="1:7" x14ac:dyDescent="0.25">
      <c r="A99" s="10" t="s">
        <v>10</v>
      </c>
    </row>
    <row r="100" spans="1:7" x14ac:dyDescent="0.25">
      <c r="A100" s="10"/>
    </row>
    <row r="101" spans="1:7" x14ac:dyDescent="0.25">
      <c r="A101" s="27" t="s">
        <v>18</v>
      </c>
      <c r="B101" s="27"/>
      <c r="C101" s="27"/>
      <c r="D101" s="27"/>
      <c r="E101" s="27"/>
    </row>
    <row r="102" spans="1:7" x14ac:dyDescent="0.25">
      <c r="A102" s="27" t="s">
        <v>28</v>
      </c>
      <c r="B102" s="27"/>
      <c r="C102" s="27"/>
      <c r="D102" s="27"/>
      <c r="E102" s="27"/>
    </row>
    <row r="103" spans="1:7" x14ac:dyDescent="0.25">
      <c r="A103" s="27" t="s">
        <v>29</v>
      </c>
      <c r="B103" s="27"/>
      <c r="C103" s="27"/>
      <c r="D103" s="27"/>
      <c r="E103" s="27"/>
    </row>
    <row r="104" spans="1:7" s="17" customFormat="1" x14ac:dyDescent="0.25">
      <c r="A104" s="1" t="s">
        <v>30</v>
      </c>
      <c r="B104" s="1"/>
      <c r="C104" s="1"/>
      <c r="D104" s="1"/>
      <c r="E104" s="1"/>
      <c r="F104" s="1"/>
      <c r="G104" s="1"/>
    </row>
    <row r="105" spans="1:7" s="17" customFormat="1" x14ac:dyDescent="0.25">
      <c r="A105" s="1" t="s">
        <v>31</v>
      </c>
      <c r="B105" s="1"/>
      <c r="C105" s="1"/>
      <c r="D105" s="1"/>
      <c r="E105" s="1"/>
      <c r="F105" s="1"/>
      <c r="G105" s="1"/>
    </row>
    <row r="106" spans="1:7" s="17" customFormat="1" x14ac:dyDescent="0.25">
      <c r="A106" s="1" t="s">
        <v>32</v>
      </c>
      <c r="B106" s="1"/>
      <c r="C106" s="1"/>
      <c r="D106" s="1"/>
      <c r="E106" s="1"/>
      <c r="F106" s="1"/>
      <c r="G106" s="1"/>
    </row>
    <row r="107" spans="1:7" x14ac:dyDescent="0.25">
      <c r="A107" s="1" t="s">
        <v>33</v>
      </c>
    </row>
    <row r="108" spans="1:7" x14ac:dyDescent="0.25">
      <c r="A108" s="1" t="s">
        <v>34</v>
      </c>
      <c r="F108" s="27"/>
    </row>
    <row r="109" spans="1:7" x14ac:dyDescent="0.25">
      <c r="A109" s="1" t="s">
        <v>35</v>
      </c>
      <c r="F109" s="27"/>
    </row>
    <row r="110" spans="1:7" x14ac:dyDescent="0.25">
      <c r="A110" s="1" t="s">
        <v>36</v>
      </c>
      <c r="F110" s="27"/>
    </row>
    <row r="111" spans="1:7" x14ac:dyDescent="0.25">
      <c r="A111" s="1" t="s">
        <v>12</v>
      </c>
      <c r="F111" s="27"/>
    </row>
    <row r="112" spans="1:7" x14ac:dyDescent="0.25">
      <c r="A112" s="1" t="s">
        <v>37</v>
      </c>
      <c r="F112" s="27"/>
    </row>
    <row r="113" spans="1:7" x14ac:dyDescent="0.25">
      <c r="A113" s="1" t="s">
        <v>41</v>
      </c>
      <c r="F113" s="27"/>
    </row>
    <row r="114" spans="1:7" x14ac:dyDescent="0.25">
      <c r="A114" s="1" t="s">
        <v>42</v>
      </c>
      <c r="F114" s="27"/>
    </row>
    <row r="115" spans="1:7" x14ac:dyDescent="0.25">
      <c r="A115" s="27" t="s">
        <v>45</v>
      </c>
      <c r="B115" s="27"/>
      <c r="C115" s="27"/>
      <c r="D115" s="27"/>
      <c r="E115" s="27"/>
    </row>
    <row r="116" spans="1:7" x14ac:dyDescent="0.25">
      <c r="A116" s="27" t="s">
        <v>46</v>
      </c>
      <c r="B116" s="27"/>
      <c r="C116" s="27"/>
      <c r="D116" s="27"/>
      <c r="E116" s="27"/>
    </row>
    <row r="117" spans="1:7" x14ac:dyDescent="0.25">
      <c r="A117" s="27" t="s">
        <v>44</v>
      </c>
      <c r="B117" s="27"/>
      <c r="C117" s="27"/>
      <c r="D117" s="27"/>
      <c r="E117" s="27"/>
    </row>
    <row r="118" spans="1:7" x14ac:dyDescent="0.25">
      <c r="A118" s="1" t="s">
        <v>38</v>
      </c>
    </row>
    <row r="119" spans="1:7" x14ac:dyDescent="0.25">
      <c r="A119" s="27" t="s">
        <v>17</v>
      </c>
      <c r="B119" s="27"/>
      <c r="C119" s="27"/>
      <c r="D119" s="27"/>
      <c r="E119" s="27"/>
    </row>
    <row r="120" spans="1:7" x14ac:dyDescent="0.25">
      <c r="A120" s="1" t="s">
        <v>39</v>
      </c>
    </row>
    <row r="121" spans="1:7" x14ac:dyDescent="0.25">
      <c r="A121" s="1" t="s">
        <v>40</v>
      </c>
    </row>
    <row r="122" spans="1:7" x14ac:dyDescent="0.25">
      <c r="A122" s="27" t="s">
        <v>50</v>
      </c>
      <c r="B122" s="27"/>
      <c r="C122" s="27"/>
      <c r="D122" s="27"/>
      <c r="E122" s="27"/>
    </row>
    <row r="123" spans="1:7" x14ac:dyDescent="0.25">
      <c r="A123" s="27" t="s">
        <v>51</v>
      </c>
      <c r="B123" s="27"/>
      <c r="C123" s="27"/>
      <c r="D123" s="27"/>
      <c r="E123" s="27"/>
    </row>
    <row r="124" spans="1:7" x14ac:dyDescent="0.25">
      <c r="A124" s="27" t="s">
        <v>49</v>
      </c>
      <c r="B124" s="27"/>
      <c r="C124" s="27"/>
      <c r="D124" s="27"/>
      <c r="E124" s="27"/>
    </row>
    <row r="125" spans="1:7" x14ac:dyDescent="0.25">
      <c r="A125" s="27"/>
      <c r="B125" s="27"/>
      <c r="C125" s="27"/>
      <c r="D125" s="27"/>
      <c r="E125" s="27"/>
    </row>
    <row r="126" spans="1:7" x14ac:dyDescent="0.25">
      <c r="A126" s="27"/>
      <c r="B126" s="27"/>
      <c r="C126" s="27"/>
      <c r="D126" s="27"/>
      <c r="E126" s="27"/>
    </row>
    <row r="127" spans="1:7" ht="23.25" customHeight="1" x14ac:dyDescent="0.25">
      <c r="A127" s="107" t="s">
        <v>83</v>
      </c>
      <c r="B127" s="107"/>
      <c r="C127" s="107"/>
      <c r="D127" s="107"/>
      <c r="E127" s="107"/>
      <c r="F127" s="107"/>
      <c r="G127" s="107"/>
    </row>
    <row r="128" spans="1:7" ht="15.5" customHeight="1" x14ac:dyDescent="0.25">
      <c r="A128" s="107"/>
      <c r="B128" s="107"/>
      <c r="C128" s="107"/>
      <c r="D128" s="107"/>
      <c r="E128" s="107"/>
      <c r="F128" s="107"/>
      <c r="G128" s="107"/>
    </row>
    <row r="129" spans="1:7" ht="15.5" customHeight="1" x14ac:dyDescent="0.25">
      <c r="A129" s="107"/>
      <c r="B129" s="107"/>
      <c r="C129" s="107"/>
      <c r="D129" s="107"/>
      <c r="E129" s="107"/>
      <c r="F129" s="107"/>
      <c r="G129" s="107"/>
    </row>
    <row r="130" spans="1:7" ht="15.5" customHeight="1" x14ac:dyDescent="0.25">
      <c r="A130" s="107"/>
      <c r="B130" s="107"/>
      <c r="C130" s="107"/>
      <c r="D130" s="107"/>
      <c r="E130" s="107"/>
      <c r="F130" s="107"/>
      <c r="G130" s="107"/>
    </row>
    <row r="131" spans="1:7" ht="44.25" customHeight="1" x14ac:dyDescent="0.25">
      <c r="A131" s="107"/>
      <c r="B131" s="107"/>
      <c r="C131" s="107"/>
      <c r="D131" s="107"/>
      <c r="E131" s="107"/>
      <c r="F131" s="107"/>
      <c r="G131" s="107"/>
    </row>
    <row r="134" spans="1:7" x14ac:dyDescent="0.25">
      <c r="A134" s="102" t="s">
        <v>110</v>
      </c>
      <c r="B134" s="102"/>
      <c r="C134" s="102"/>
      <c r="D134" s="102"/>
      <c r="E134" s="102"/>
      <c r="F134" s="102"/>
    </row>
    <row r="135" spans="1:7" x14ac:dyDescent="0.25">
      <c r="A135" s="102"/>
      <c r="B135" s="102"/>
      <c r="C135" s="102"/>
      <c r="D135" s="102"/>
      <c r="E135" s="102"/>
      <c r="F135" s="102"/>
    </row>
    <row r="137" spans="1:7" x14ac:dyDescent="0.25">
      <c r="F137" s="27"/>
    </row>
    <row r="138" spans="1:7" x14ac:dyDescent="0.25">
      <c r="F138" s="27"/>
    </row>
    <row r="139" spans="1:7" x14ac:dyDescent="0.25">
      <c r="F139" s="27"/>
    </row>
    <row r="140" spans="1:7" x14ac:dyDescent="0.25">
      <c r="F140" s="27"/>
    </row>
    <row r="141" spans="1:7" x14ac:dyDescent="0.25">
      <c r="F141" s="27"/>
    </row>
    <row r="142" spans="1:7" x14ac:dyDescent="0.25">
      <c r="F142" s="27"/>
    </row>
    <row r="143" spans="1:7" x14ac:dyDescent="0.25">
      <c r="F143" s="27"/>
    </row>
    <row r="144" spans="1:7" x14ac:dyDescent="0.25">
      <c r="F144" s="27"/>
    </row>
  </sheetData>
  <sheetProtection formatCells="0" formatColumns="0" formatRows="0" insertColumns="0" insertRows="0" insertHyperlinks="0" deleteColumns="0" deleteRows="0" sort="0" autoFilter="0" pivotTables="0"/>
  <mergeCells count="26">
    <mergeCell ref="A134:F135"/>
    <mergeCell ref="A67:C67"/>
    <mergeCell ref="A83:D83"/>
    <mergeCell ref="A69:C69"/>
    <mergeCell ref="A68:C68"/>
    <mergeCell ref="A82:C82"/>
    <mergeCell ref="D78:F78"/>
    <mergeCell ref="A78:C79"/>
    <mergeCell ref="A70:C70"/>
    <mergeCell ref="A97:G97"/>
    <mergeCell ref="A127:G131"/>
    <mergeCell ref="A71:C71"/>
    <mergeCell ref="A80:C80"/>
    <mergeCell ref="A81:C81"/>
    <mergeCell ref="A72:C72"/>
    <mergeCell ref="A63:D63"/>
    <mergeCell ref="A64:D64"/>
    <mergeCell ref="A1:G1"/>
    <mergeCell ref="A2:G2"/>
    <mergeCell ref="A11:G11"/>
    <mergeCell ref="A12:G12"/>
    <mergeCell ref="B15:D15"/>
    <mergeCell ref="A3:G3"/>
    <mergeCell ref="A4:G4"/>
    <mergeCell ref="A6:G6"/>
    <mergeCell ref="A8:F8"/>
  </mergeCells>
  <phoneticPr fontId="0" type="noConversion"/>
  <printOptions horizontalCentered="1" verticalCentered="1"/>
  <pageMargins left="0.75" right="0.75" top="1" bottom="1" header="0.5" footer="0.5"/>
  <pageSetup scale="53" orientation="landscape" horizontalDpi="300" verticalDpi="300" r:id="rId1"/>
  <headerFooter alignWithMargins="0">
    <oddFooter>Page &amp;P of &amp;N</oddFooter>
  </headerFooter>
  <rowBreaks count="2" manualBreakCount="2">
    <brk id="55" max="6" man="1"/>
    <brk id="9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GUANABANA</vt:lpstr>
      <vt:lpstr>GUANABANA!Print_Area</vt:lpstr>
    </vt:vector>
  </TitlesOfParts>
  <Company>SEA-SABANAGRANDE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Echevarría</dc:creator>
  <cp:lastModifiedBy>User</cp:lastModifiedBy>
  <cp:lastPrinted>2022-03-09T18:43:58Z</cp:lastPrinted>
  <dcterms:created xsi:type="dcterms:W3CDTF">2003-01-30T12:04:14Z</dcterms:created>
  <dcterms:modified xsi:type="dcterms:W3CDTF">2022-03-16T16:52:53Z</dcterms:modified>
</cp:coreProperties>
</file>