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User\OneDrive\Documents\Servicios Profesionales AGC\PRESUPUESTOS REVISADOS\"/>
    </mc:Choice>
  </mc:AlternateContent>
  <xr:revisionPtr revIDLastSave="0" documentId="13_ncr:1_{272D1F82-9260-42C4-8E94-463DE0DDC31F}" xr6:coauthVersionLast="47" xr6:coauthVersionMax="47" xr10:uidLastSave="{00000000-0000-0000-0000-000000000000}"/>
  <bookViews>
    <workbookView xWindow="-110" yWindow="-110" windowWidth="22780" windowHeight="14660" xr2:uid="{00000000-000D-0000-FFFF-FFFF00000000}"/>
  </bookViews>
  <sheets>
    <sheet name="GUINEO ALTURA" sheetId="1" r:id="rId1"/>
  </sheets>
  <definedNames>
    <definedName name="_xlnm.Print_Area" localSheetId="0">'GUINEO ALTURA'!$A$1:$I$142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68" i="1" l="1"/>
  <c r="I59" i="1"/>
  <c r="I58" i="1"/>
  <c r="I57" i="1"/>
  <c r="I52" i="1"/>
  <c r="H52" i="1"/>
  <c r="I75" i="1"/>
  <c r="I74" i="1"/>
  <c r="H75" i="1"/>
  <c r="H66" i="1"/>
  <c r="H67" i="1"/>
  <c r="I67" i="1"/>
  <c r="I66" i="1"/>
  <c r="I65" i="1"/>
  <c r="I64" i="1"/>
  <c r="I63" i="1"/>
  <c r="I56" i="1"/>
  <c r="I55" i="1"/>
  <c r="I54" i="1"/>
  <c r="I53" i="1"/>
  <c r="I48" i="1"/>
  <c r="I47" i="1"/>
  <c r="I46" i="1"/>
  <c r="I45" i="1"/>
  <c r="I44" i="1"/>
  <c r="I43" i="1"/>
  <c r="I42" i="1"/>
  <c r="I41" i="1"/>
  <c r="I40" i="1"/>
  <c r="I39" i="1"/>
  <c r="I38" i="1"/>
  <c r="I34" i="1"/>
  <c r="I33" i="1"/>
  <c r="I32" i="1"/>
  <c r="I31" i="1"/>
  <c r="I30" i="1"/>
  <c r="I29" i="1"/>
  <c r="I28" i="1"/>
  <c r="I27" i="1"/>
  <c r="I26" i="1"/>
  <c r="I25" i="1"/>
  <c r="I24" i="1"/>
  <c r="I23" i="1"/>
  <c r="I22" i="1"/>
  <c r="I21" i="1"/>
  <c r="I20" i="1"/>
  <c r="I19" i="1"/>
  <c r="H21" i="1"/>
  <c r="H22" i="1"/>
  <c r="H23" i="1"/>
  <c r="H24" i="1"/>
  <c r="H25" i="1"/>
  <c r="H26" i="1"/>
  <c r="H27" i="1"/>
  <c r="H28" i="1"/>
  <c r="H29" i="1"/>
  <c r="H30" i="1"/>
  <c r="H31" i="1"/>
  <c r="H32" i="1"/>
  <c r="H33" i="1"/>
  <c r="H39" i="1"/>
  <c r="H40" i="1"/>
  <c r="H41" i="1"/>
  <c r="H43" i="1"/>
  <c r="H44" i="1"/>
  <c r="H45" i="1"/>
  <c r="H46" i="1"/>
  <c r="H48" i="1"/>
  <c r="H19" i="1"/>
  <c r="H20" i="1"/>
  <c r="H34" i="1"/>
  <c r="H55" i="1"/>
  <c r="H63" i="1"/>
  <c r="H64" i="1"/>
  <c r="H65" i="1"/>
  <c r="H57" i="1" l="1"/>
  <c r="H58" i="1" l="1"/>
  <c r="H59" i="1" l="1"/>
  <c r="H76" i="1" l="1"/>
  <c r="I71" i="1"/>
  <c r="I70" i="1"/>
  <c r="H78" i="1" s="1"/>
  <c r="I78" i="1" s="1"/>
  <c r="H68" i="1"/>
  <c r="I76" i="1" l="1"/>
  <c r="H77" i="1"/>
  <c r="I77" i="1" s="1"/>
</calcChain>
</file>

<file path=xl/sharedStrings.xml><?xml version="1.0" encoding="utf-8"?>
<sst xmlns="http://schemas.openxmlformats.org/spreadsheetml/2006/main" count="138" uniqueCount="100">
  <si>
    <t>Arado y Rastrillado</t>
  </si>
  <si>
    <t>Siembra y Resiembra</t>
  </si>
  <si>
    <t>Fertilizantes</t>
  </si>
  <si>
    <t>Yerbicidas</t>
  </si>
  <si>
    <t xml:space="preserve">Combustibles </t>
  </si>
  <si>
    <t>Semillas</t>
  </si>
  <si>
    <t>Seguro de Inversion</t>
  </si>
  <si>
    <t>Gastos Miscelaneos</t>
  </si>
  <si>
    <t>Venta de semillas</t>
  </si>
  <si>
    <t>Horas</t>
  </si>
  <si>
    <t>Deshoje fitosanitario</t>
  </si>
  <si>
    <t>Galon</t>
  </si>
  <si>
    <t>Fungicidas y aceite (sigatoka)</t>
  </si>
  <si>
    <t>C/U</t>
  </si>
  <si>
    <t>Semilla usada en finca</t>
  </si>
  <si>
    <t>Cosecha y empaque</t>
  </si>
  <si>
    <t>Libra</t>
  </si>
  <si>
    <t>Venta de guineos</t>
  </si>
  <si>
    <t>Caja</t>
  </si>
  <si>
    <t>Bolsas</t>
  </si>
  <si>
    <t>Cajas</t>
  </si>
  <si>
    <t>Amarre racimo</t>
  </si>
  <si>
    <t xml:space="preserve">   C/U</t>
  </si>
  <si>
    <t>OTROS GASTOS</t>
  </si>
  <si>
    <t>Limpieza</t>
  </si>
  <si>
    <t>Supuestos</t>
  </si>
  <si>
    <t>Desbellote, desmane y embolse del racimo</t>
  </si>
  <si>
    <t>Aplicación de fungicida e insecticida</t>
  </si>
  <si>
    <t>Saque semilla venta y/o uso (1,818)</t>
  </si>
  <si>
    <t xml:space="preserve">Sistema de riego </t>
  </si>
  <si>
    <t xml:space="preserve">Instalacion de sistema de riego </t>
  </si>
  <si>
    <t>*Nematicida granulado</t>
  </si>
  <si>
    <t>* La etiqueta requiere que el MOCAP se incorpor al suelo inmediatamente despues de su aplicación.</t>
  </si>
  <si>
    <t xml:space="preserve">Abonamiento </t>
  </si>
  <si>
    <t>UNIVERSIDAD DE PUERTO RICO</t>
  </si>
  <si>
    <t>RECINTO UNIVERSITARIO DE MAYAGUEZ</t>
  </si>
  <si>
    <t>COLEGIO DE CIENCIAS AGRICOLAS</t>
  </si>
  <si>
    <t>Puede editar los espacios de las celdas color gris</t>
  </si>
  <si>
    <t>PROYECCION POR CUERDA</t>
  </si>
  <si>
    <t>Número de Plantas por cuerda</t>
  </si>
  <si>
    <t>Rendimiento por planta</t>
  </si>
  <si>
    <t>Gastos e ingresos proyectados para la plantilla de una cuerda de guineos para maduración con una densidad de 880 plantas en la zona semiárida del sur de Puerto Rico</t>
  </si>
  <si>
    <t>Presupuesto modelo: Guineos para maduración en la zona del sur de PR (1 cuerda)</t>
  </si>
  <si>
    <t>Partida</t>
  </si>
  <si>
    <t>Unidad</t>
  </si>
  <si>
    <t>Cantidad</t>
  </si>
  <si>
    <t>$/Unidad</t>
  </si>
  <si>
    <t>Valor $</t>
  </si>
  <si>
    <t>Mi finca</t>
  </si>
  <si>
    <t>GASTOS DE MANO DE OBRA Y MAQUINARIA</t>
  </si>
  <si>
    <t>TOTAL DE GASTOS DE MANO DE OBRA</t>
  </si>
  <si>
    <t>GASTOS EN MATERIALES</t>
  </si>
  <si>
    <t>TOTAL DE GASTO EN MATERIALES</t>
  </si>
  <si>
    <t>TOTAL DE GASTOS DE MANO DE OBRA Y MAQUINARIA</t>
  </si>
  <si>
    <t>TOTAL DE OTROS GASTOS</t>
  </si>
  <si>
    <t>TOTAL DE GASTOS</t>
  </si>
  <si>
    <t>INGRESOS ESPERADOS</t>
  </si>
  <si>
    <t>TOTAL DE INGRESOS</t>
  </si>
  <si>
    <t>INGRESO NETO</t>
  </si>
  <si>
    <t>PRODUCCION MINIMA DE CAJAS DE GUINEO</t>
  </si>
  <si>
    <t>PRECIO MINIMO DE LA CAJA DE GUINEO</t>
  </si>
  <si>
    <t>Valor</t>
  </si>
  <si>
    <t>Número de cuerdas</t>
  </si>
  <si>
    <t>Ingreso Total</t>
  </si>
  <si>
    <t>Gasto Total</t>
  </si>
  <si>
    <t>Ingreso Neto</t>
  </si>
  <si>
    <t>Producción mínima de cajas de guineo</t>
  </si>
  <si>
    <t>Preparado por:</t>
  </si>
  <si>
    <t>Prof. Mildred Cortes</t>
  </si>
  <si>
    <t>Catedrática en Economía Agrícola</t>
  </si>
  <si>
    <t>Estación Experimental Agrícola</t>
  </si>
  <si>
    <t>Prof. Manuel Diaz</t>
  </si>
  <si>
    <t>Catedrático Asociado</t>
  </si>
  <si>
    <t>Especialista en Farináceos</t>
  </si>
  <si>
    <t>Servicio de Extensión Agrícola</t>
  </si>
  <si>
    <t>Versión Electrónica:</t>
  </si>
  <si>
    <t>Dra. Alexandra Gregory Crespo</t>
  </si>
  <si>
    <t>Yaira A. Avilés Ortiz</t>
  </si>
  <si>
    <t>Economista Agrícola</t>
  </si>
  <si>
    <r>
      <t>Aplicacion de yerbicidas</t>
    </r>
    <r>
      <rPr>
        <vertAlign val="superscript"/>
        <sz val="12"/>
        <rFont val="Times New Roman"/>
        <family val="1"/>
      </rPr>
      <t>1</t>
    </r>
  </si>
  <si>
    <r>
      <t>Aplicacion de nematicidas</t>
    </r>
    <r>
      <rPr>
        <vertAlign val="superscript"/>
        <sz val="12"/>
        <rFont val="Times New Roman"/>
        <family val="1"/>
      </rPr>
      <t>2</t>
    </r>
  </si>
  <si>
    <r>
      <t>Deshije o Deschuponado</t>
    </r>
    <r>
      <rPr>
        <vertAlign val="superscript"/>
        <sz val="12"/>
        <rFont val="Times New Roman"/>
        <family val="1"/>
      </rPr>
      <t>3</t>
    </r>
  </si>
  <si>
    <r>
      <t>Nematicida liquido</t>
    </r>
    <r>
      <rPr>
        <vertAlign val="superscript"/>
        <sz val="12"/>
        <color indexed="8"/>
        <rFont val="Times New Roman"/>
        <family val="1"/>
      </rPr>
      <t>4</t>
    </r>
  </si>
  <si>
    <r>
      <t>Uso del Terreno</t>
    </r>
    <r>
      <rPr>
        <vertAlign val="superscript"/>
        <sz val="12"/>
        <color indexed="8"/>
        <rFont val="Times New Roman"/>
        <family val="1"/>
      </rPr>
      <t xml:space="preserve">6 </t>
    </r>
  </si>
  <si>
    <r>
      <t>Administración y supervisión</t>
    </r>
    <r>
      <rPr>
        <vertAlign val="superscript"/>
        <sz val="12"/>
        <color indexed="8"/>
        <rFont val="Times New Roman"/>
        <family val="1"/>
      </rPr>
      <t>7</t>
    </r>
  </si>
  <si>
    <r>
      <t>Intereses sobre Capital Circulante</t>
    </r>
    <r>
      <rPr>
        <vertAlign val="superscript"/>
        <sz val="12"/>
        <color indexed="8"/>
        <rFont val="Times New Roman"/>
        <family val="1"/>
      </rPr>
      <t>8</t>
    </r>
  </si>
  <si>
    <r>
      <rPr>
        <vertAlign val="superscript"/>
        <sz val="12"/>
        <rFont val="Times New Roman"/>
        <family val="1"/>
      </rPr>
      <t xml:space="preserve">1 </t>
    </r>
    <r>
      <rPr>
        <sz val="12"/>
        <rFont val="Times New Roman"/>
        <family val="1"/>
      </rPr>
      <t>Se aplica yerbicida tres veces durante el ciclo del cultivo/8 horas cada vez.</t>
    </r>
  </si>
  <si>
    <r>
      <rPr>
        <vertAlign val="superscript"/>
        <sz val="12"/>
        <rFont val="Times New Roman"/>
        <family val="1"/>
      </rPr>
      <t>2</t>
    </r>
    <r>
      <rPr>
        <sz val="12"/>
        <rFont val="Times New Roman"/>
        <family val="1"/>
      </rPr>
      <t xml:space="preserve"> Se aplica tres veces por linea de riego por goteo</t>
    </r>
  </si>
  <si>
    <r>
      <rPr>
        <vertAlign val="superscript"/>
        <sz val="12"/>
        <rFont val="Times New Roman"/>
        <family val="1"/>
      </rPr>
      <t>3</t>
    </r>
    <r>
      <rPr>
        <sz val="12"/>
        <rFont val="Times New Roman"/>
        <family val="1"/>
      </rPr>
      <t xml:space="preserve"> Se realiza tres veces durante el ciclo</t>
    </r>
  </si>
  <si>
    <r>
      <rPr>
        <vertAlign val="superscript"/>
        <sz val="12"/>
        <rFont val="Times New Roman"/>
        <family val="1"/>
      </rPr>
      <t>4</t>
    </r>
    <r>
      <rPr>
        <sz val="12"/>
        <rFont val="Times New Roman"/>
        <family val="1"/>
      </rPr>
      <t xml:space="preserve"> Return (Vydate L.) La mencion del producto no representa nuestro endoso.  7.5 cc por planta. Dos aplicaciones.</t>
    </r>
  </si>
  <si>
    <r>
      <rPr>
        <vertAlign val="superscript"/>
        <sz val="12"/>
        <rFont val="Times New Roman"/>
        <family val="1"/>
      </rPr>
      <t>6</t>
    </r>
    <r>
      <rPr>
        <sz val="12"/>
        <rFont val="Times New Roman"/>
        <family val="1"/>
      </rPr>
      <t>Uso de terreno incluye sistema de riego</t>
    </r>
  </si>
  <si>
    <r>
      <rPr>
        <vertAlign val="superscript"/>
        <sz val="12"/>
        <rFont val="Times New Roman"/>
        <family val="1"/>
      </rPr>
      <t>7</t>
    </r>
    <r>
      <rPr>
        <sz val="12"/>
        <rFont val="Times New Roman"/>
        <family val="1"/>
      </rPr>
      <t xml:space="preserve"> 10% del total de mano de obra y maquinaria</t>
    </r>
  </si>
  <si>
    <t>Fecha de revision</t>
  </si>
  <si>
    <t>AVISO: Los Presupuestos Modelos presentan la información de los ingresos y gastos bajo condiciones normales y características particulares de una finca. La Universidad de Puerto Rico no asume responsabilidad por los resultados si los ingresos y gastos de una empresa en particular difieren de dicha publicación. El usuario de estos modelos releva a la Universidad de Puerto Rico de toda responsabilidad, reclamación, pérdida, daño o costo relacionado o surgido por el uso de estos modelos.</t>
  </si>
  <si>
    <t>This material is based upon work supported by USDA/OPPE under Award Number: AO212501x443G010</t>
  </si>
  <si>
    <r>
      <rPr>
        <vertAlign val="superscript"/>
        <sz val="12"/>
        <rFont val="Times New Roman"/>
        <family val="1"/>
      </rPr>
      <t>5</t>
    </r>
    <r>
      <rPr>
        <sz val="12"/>
        <rFont val="Times New Roman"/>
        <family val="1"/>
      </rPr>
      <t xml:space="preserve"> 25% del total de la nómina</t>
    </r>
  </si>
  <si>
    <r>
      <rPr>
        <vertAlign val="superscript"/>
        <sz val="12"/>
        <rFont val="Times New Roman"/>
        <family val="1"/>
      </rPr>
      <t>8</t>
    </r>
    <r>
      <rPr>
        <sz val="12"/>
        <color indexed="8"/>
        <rFont val="Times New Roman"/>
        <family val="1"/>
      </rPr>
      <t xml:space="preserve"> El interés sobre el capital circulante es el costo del dinero en efectivo que se usa en la empresa. Total de gastos en efectivo por la tasa de interés prevaleciente en el mercado (9%).</t>
    </r>
  </si>
  <si>
    <r>
      <rPr>
        <vertAlign val="superscript"/>
        <sz val="12"/>
        <color rgb="FF000000"/>
        <rFont val="Times New Roman"/>
        <family val="1"/>
      </rPr>
      <t>9</t>
    </r>
    <r>
      <rPr>
        <sz val="12"/>
        <color rgb="FF000000"/>
        <rFont val="Times New Roman"/>
        <family val="1"/>
      </rPr>
      <t xml:space="preserve"> No se tomó en consideración el subsidio salarial, si se aplicara el subsidio el ingreso neto aumentaría. Se proveyó encasillado para que coloque el valor del subsidio.</t>
    </r>
  </si>
  <si>
    <r>
      <t>Reembolso salarial</t>
    </r>
    <r>
      <rPr>
        <vertAlign val="superscript"/>
        <sz val="12"/>
        <rFont val="Times New Roman"/>
        <family val="1"/>
      </rPr>
      <t>9</t>
    </r>
  </si>
  <si>
    <r>
      <t>Obligaciones Patronales</t>
    </r>
    <r>
      <rPr>
        <vertAlign val="superscript"/>
        <sz val="12"/>
        <rFont val="Times New Roman"/>
        <family val="1"/>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</si>
</sst>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000_);_(&quot;$&quot;* \(#,##0.00000\);_(&quot;$&quot;* &quot;-&quot;?????_);_(@_)"/>
  </numFmts>
  <fonts count="17" x14ac:knownFonts="1">
    <font>
      <sz val="10"/>
      <name val="Arial"/>
    </font>
    <font>
      <sz val="10"/>
      <name val="Arial"/>
      <family val="2"/>
    </font>
    <font>
      <sz val="8"/>
      <name val="Arial"/>
      <family val="2"/>
    </font>
    <font>
      <sz val="11"/>
      <name val="Arial"/>
      <family val="2"/>
    </font>
    <font>
      <sz val="10"/>
      <color theme="1"/>
      <name val="Arial"/>
      <family val="2"/>
    </font>
    <font>
      <b/>
      <sz val="12"/>
      <name val="Times New Roman"/>
      <family val="1"/>
    </font>
    <font>
      <sz val="12"/>
      <name val="Times New Roman"/>
      <family val="1"/>
    </font>
    <font>
      <sz val="12"/>
      <color theme="1"/>
      <name val="Calibri"/>
      <family val="2"/>
      <scheme val="minor"/>
    </font>
    <font>
      <sz val="12"/>
      <color rgb="FF000000"/>
      <name val="Times New Roman"/>
      <family val="1"/>
    </font>
    <font>
      <b/>
      <sz val="12"/>
      <color theme="1"/>
      <name val="Times New Roman"/>
      <family val="1"/>
    </font>
    <font>
      <sz val="12"/>
      <color theme="1"/>
      <name val="Times New Roman"/>
      <family val="1"/>
    </font>
    <font>
      <vertAlign val="superscript"/>
      <sz val="12"/>
      <name val="Times New Roman"/>
      <family val="1"/>
    </font>
    <font>
      <vertAlign val="superscript"/>
      <sz val="12"/>
      <color indexed="8"/>
      <name val="Times New Roman"/>
      <family val="1"/>
    </font>
    <font>
      <sz val="12"/>
      <color theme="6"/>
      <name val="Times New Roman"/>
      <family val="1"/>
    </font>
    <font>
      <sz val="12"/>
      <color indexed="8"/>
      <name val="Times New Roman"/>
      <family val="1"/>
    </font>
    <font>
      <b/>
      <sz val="12"/>
      <color rgb="FF000000"/>
      <name val="Times New Roman"/>
      <family val="1"/>
    </font>
    <font>
      <vertAlign val="superscript"/>
      <sz val="12"/>
      <color rgb="FF000000"/>
      <name val="Times New Roman"/>
      <family val="1"/>
    </font>
  </fonts>
  <fills count="3">
    <fill>
      <patternFill patternType="none"/>
    </fill>
    <fill>
      <patternFill patternType="gray125"/>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7" fillId="0" borderId="0"/>
  </cellStyleXfs>
  <cellXfs count="71">
    <xf numFmtId="0" fontId="0" fillId="0" borderId="0" xfId="0"/>
    <xf numFmtId="44" fontId="0" fillId="0" borderId="0" xfId="0" applyNumberFormat="1"/>
    <xf numFmtId="0" fontId="4" fillId="0" borderId="0" xfId="0" applyFont="1"/>
    <xf numFmtId="0" fontId="6" fillId="0" borderId="0" xfId="0" applyFont="1"/>
    <xf numFmtId="0" fontId="6" fillId="0" borderId="0" xfId="0" applyFont="1" applyAlignment="1">
      <alignment horizontal="center" vertical="center" wrapText="1"/>
    </xf>
    <xf numFmtId="0" fontId="6" fillId="0" borderId="1" xfId="0" applyFont="1" applyBorder="1"/>
    <xf numFmtId="0" fontId="3" fillId="0" borderId="0" xfId="0" applyFont="1" applyAlignment="1"/>
    <xf numFmtId="0" fontId="0" fillId="0" borderId="0" xfId="0" applyAlignment="1"/>
    <xf numFmtId="0" fontId="6" fillId="0" borderId="0" xfId="0" applyFont="1" applyBorder="1" applyAlignment="1">
      <alignment horizontal="left"/>
    </xf>
    <xf numFmtId="0" fontId="6" fillId="0" borderId="0" xfId="0" applyFont="1" applyBorder="1"/>
    <xf numFmtId="44" fontId="6" fillId="0" borderId="0" xfId="1" applyFont="1"/>
    <xf numFmtId="44" fontId="6" fillId="0" borderId="0" xfId="0" applyNumberFormat="1" applyFont="1"/>
    <xf numFmtId="44" fontId="5" fillId="0" borderId="1" xfId="1" applyFont="1" applyBorder="1"/>
    <xf numFmtId="0" fontId="5" fillId="0" borderId="1" xfId="0" applyFont="1" applyBorder="1"/>
    <xf numFmtId="0" fontId="5" fillId="2" borderId="1" xfId="1"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44" fontId="6" fillId="0" borderId="1" xfId="1" applyFont="1" applyBorder="1" applyAlignment="1">
      <alignment horizontal="center" vertical="center"/>
    </xf>
    <xf numFmtId="44" fontId="6" fillId="0" borderId="1" xfId="0" applyNumberFormat="1" applyFont="1" applyBorder="1" applyAlignment="1">
      <alignment horizontal="center" vertical="center"/>
    </xf>
    <xf numFmtId="0" fontId="5" fillId="0" borderId="1" xfId="0" applyFont="1" applyBorder="1" applyAlignment="1">
      <alignment horizontal="center" vertical="center"/>
    </xf>
    <xf numFmtId="0" fontId="8" fillId="0" borderId="0" xfId="2" applyFont="1" applyAlignment="1">
      <alignment horizontal="left" wrapText="1"/>
    </xf>
    <xf numFmtId="0" fontId="9" fillId="0" borderId="0" xfId="0" applyFont="1" applyAlignment="1">
      <alignment vertical="center"/>
    </xf>
    <xf numFmtId="0" fontId="10" fillId="0" borderId="0" xfId="0" applyFont="1"/>
    <xf numFmtId="0" fontId="10" fillId="0" borderId="0" xfId="0" applyFont="1" applyAlignment="1">
      <alignment vertical="center"/>
    </xf>
    <xf numFmtId="0" fontId="5" fillId="0" borderId="0" xfId="0" applyFont="1"/>
    <xf numFmtId="0" fontId="6" fillId="0" borderId="0" xfId="0" applyFont="1" applyBorder="1" applyAlignment="1"/>
    <xf numFmtId="0" fontId="6" fillId="0" borderId="0" xfId="0" applyFont="1" applyAlignment="1"/>
    <xf numFmtId="0" fontId="5" fillId="0" borderId="1" xfId="0" applyFont="1" applyBorder="1" applyAlignment="1">
      <alignment horizontal="center"/>
    </xf>
    <xf numFmtId="0" fontId="10" fillId="0" borderId="1" xfId="0" applyFont="1" applyBorder="1" applyAlignment="1">
      <alignment horizontal="center" vertical="center"/>
    </xf>
    <xf numFmtId="44" fontId="10" fillId="0" borderId="1" xfId="1" applyFont="1" applyBorder="1" applyAlignment="1">
      <alignment horizontal="center" vertical="center"/>
    </xf>
    <xf numFmtId="3" fontId="6" fillId="0" borderId="1" xfId="0" applyNumberFormat="1" applyFont="1" applyBorder="1" applyAlignment="1">
      <alignment horizontal="center" vertical="center"/>
    </xf>
    <xf numFmtId="0" fontId="10" fillId="0" borderId="1" xfId="0" applyFont="1" applyBorder="1"/>
    <xf numFmtId="44" fontId="10" fillId="0" borderId="1" xfId="1" applyFont="1" applyBorder="1"/>
    <xf numFmtId="0" fontId="10" fillId="0" borderId="1" xfId="0" applyFont="1" applyFill="1" applyBorder="1"/>
    <xf numFmtId="44" fontId="10" fillId="0" borderId="1" xfId="1" applyFont="1" applyFill="1" applyBorder="1"/>
    <xf numFmtId="0" fontId="13" fillId="0" borderId="0" xfId="0" applyFont="1"/>
    <xf numFmtId="44" fontId="13" fillId="0" borderId="0" xfId="1" applyFont="1"/>
    <xf numFmtId="0" fontId="6" fillId="0" borderId="0" xfId="0" applyFont="1" applyAlignment="1">
      <alignment horizontal="center"/>
    </xf>
    <xf numFmtId="44" fontId="5" fillId="0" borderId="0" xfId="1" applyFont="1"/>
    <xf numFmtId="44" fontId="10" fillId="0" borderId="1" xfId="0" applyNumberFormat="1" applyFont="1" applyBorder="1" applyAlignment="1">
      <alignment horizontal="center" vertical="center"/>
    </xf>
    <xf numFmtId="44" fontId="10" fillId="0" borderId="1" xfId="1" applyNumberFormat="1" applyFont="1" applyFill="1" applyBorder="1" applyAlignment="1">
      <alignment horizontal="center" vertical="center"/>
    </xf>
    <xf numFmtId="44" fontId="10" fillId="0" borderId="1" xfId="1" applyNumberFormat="1" applyFont="1" applyBorder="1" applyAlignment="1">
      <alignment horizontal="center" vertical="center"/>
    </xf>
    <xf numFmtId="44" fontId="9" fillId="0" borderId="1" xfId="1" applyNumberFormat="1" applyFont="1" applyBorder="1" applyAlignment="1">
      <alignment horizontal="center" vertical="center"/>
    </xf>
    <xf numFmtId="44" fontId="10" fillId="0" borderId="1" xfId="0" applyNumberFormat="1" applyFont="1" applyBorder="1" applyAlignment="1">
      <alignment vertical="center"/>
    </xf>
    <xf numFmtId="44" fontId="5" fillId="0" borderId="1" xfId="1" applyNumberFormat="1" applyFont="1" applyBorder="1" applyAlignment="1">
      <alignment horizontal="center" vertical="center"/>
    </xf>
    <xf numFmtId="0" fontId="6" fillId="2" borderId="1" xfId="0" applyFont="1" applyFill="1" applyBorder="1" applyAlignment="1" applyProtection="1">
      <alignment horizontal="center" vertical="center"/>
      <protection locked="0"/>
    </xf>
    <xf numFmtId="44" fontId="6" fillId="2" borderId="1" xfId="1"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44" fontId="10" fillId="2" borderId="1" xfId="1" applyFont="1" applyFill="1" applyBorder="1" applyAlignment="1" applyProtection="1">
      <alignment horizontal="center" vertical="center"/>
      <protection locked="0"/>
    </xf>
    <xf numFmtId="0" fontId="6" fillId="2" borderId="1" xfId="0" applyFont="1" applyFill="1" applyBorder="1" applyProtection="1">
      <protection locked="0"/>
    </xf>
    <xf numFmtId="2" fontId="6" fillId="0" borderId="0" xfId="0" applyNumberFormat="1" applyFont="1"/>
    <xf numFmtId="2" fontId="6" fillId="0" borderId="1" xfId="1" applyNumberFormat="1" applyFont="1" applyBorder="1" applyAlignment="1">
      <alignment horizontal="center" vertical="center"/>
    </xf>
    <xf numFmtId="2" fontId="6" fillId="0" borderId="1" xfId="0" applyNumberFormat="1" applyFont="1" applyBorder="1" applyAlignment="1">
      <alignment horizontal="center" vertical="center"/>
    </xf>
    <xf numFmtId="164" fontId="6" fillId="0" borderId="1" xfId="0" applyNumberFormat="1" applyFont="1" applyBorder="1" applyAlignment="1">
      <alignment vertical="center"/>
    </xf>
    <xf numFmtId="0" fontId="5" fillId="0" borderId="0" xfId="0" applyFont="1" applyAlignment="1">
      <alignment horizontal="center"/>
    </xf>
    <xf numFmtId="0" fontId="5" fillId="0" borderId="0" xfId="0" applyFont="1" applyAlignment="1">
      <alignment horizontal="center" wrapText="1"/>
    </xf>
    <xf numFmtId="0" fontId="15" fillId="0" borderId="0" xfId="0" applyFont="1" applyAlignment="1">
      <alignment horizontal="center" vertical="center" wrapText="1"/>
    </xf>
    <xf numFmtId="0" fontId="6" fillId="0" borderId="0" xfId="0" applyFont="1" applyAlignment="1">
      <alignment horizontal="left"/>
    </xf>
    <xf numFmtId="0" fontId="6" fillId="0" borderId="0" xfId="0" applyFont="1" applyAlignment="1">
      <alignment horizontal="left" vertical="top" wrapText="1"/>
    </xf>
    <xf numFmtId="0" fontId="8" fillId="0" borderId="0" xfId="2" applyFont="1" applyAlignment="1">
      <alignment horizontal="left" wrapText="1"/>
    </xf>
    <xf numFmtId="0" fontId="5" fillId="0" borderId="1" xfId="0" applyFont="1" applyBorder="1" applyAlignment="1">
      <alignment horizontal="center"/>
    </xf>
    <xf numFmtId="0" fontId="5" fillId="0" borderId="1" xfId="0" applyFont="1" applyBorder="1" applyAlignment="1">
      <alignment horizontal="left"/>
    </xf>
    <xf numFmtId="0" fontId="6" fillId="0" borderId="1" xfId="0" applyFont="1" applyBorder="1" applyAlignment="1">
      <alignment horizontal="left"/>
    </xf>
    <xf numFmtId="0" fontId="9" fillId="0" borderId="1" xfId="0" applyFont="1" applyBorder="1" applyAlignment="1">
      <alignment horizontal="center"/>
    </xf>
    <xf numFmtId="0" fontId="6" fillId="0" borderId="0" xfId="0" applyFont="1" applyAlignment="1">
      <alignment horizontal="left" wrapText="1"/>
    </xf>
    <xf numFmtId="0" fontId="10" fillId="0" borderId="1" xfId="0" applyFont="1" applyBorder="1" applyAlignment="1">
      <alignment horizontal="left"/>
    </xf>
    <xf numFmtId="0" fontId="10" fillId="0" borderId="1" xfId="0" applyFont="1" applyBorder="1" applyAlignment="1">
      <alignment horizontal="left" vertical="center"/>
    </xf>
    <xf numFmtId="0" fontId="10" fillId="0" borderId="1" xfId="0" applyFont="1" applyFill="1" applyBorder="1" applyAlignment="1">
      <alignment horizontal="left"/>
    </xf>
    <xf numFmtId="0" fontId="5" fillId="0" borderId="1" xfId="0" applyFont="1" applyBorder="1" applyAlignment="1">
      <alignment horizontal="center" vertical="center"/>
    </xf>
    <xf numFmtId="0" fontId="6" fillId="0" borderId="0" xfId="0" applyFont="1" applyBorder="1" applyAlignment="1">
      <alignment horizontal="left"/>
    </xf>
    <xf numFmtId="0" fontId="6" fillId="0" borderId="0" xfId="0" applyFont="1" applyAlignment="1">
      <alignment horizontal="center" vertical="center" wrapText="1"/>
    </xf>
    <xf numFmtId="0" fontId="5" fillId="2" borderId="0" xfId="0" applyFont="1" applyFill="1" applyAlignment="1">
      <alignment horizontal="center"/>
    </xf>
  </cellXfs>
  <cellStyles count="3">
    <cellStyle name="Currency" xfId="1" builtinId="4"/>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58391</xdr:colOff>
      <xdr:row>0</xdr:row>
      <xdr:rowOff>0</xdr:rowOff>
    </xdr:from>
    <xdr:to>
      <xdr:col>0</xdr:col>
      <xdr:colOff>822585</xdr:colOff>
      <xdr:row>3</xdr:row>
      <xdr:rowOff>133339</xdr:rowOff>
    </xdr:to>
    <xdr:pic>
      <xdr:nvPicPr>
        <xdr:cNvPr id="4" name="Picture 3" descr="Image result for UPRM">
          <a:extLst>
            <a:ext uri="{FF2B5EF4-FFF2-40B4-BE49-F238E27FC236}">
              <a16:creationId xmlns:a16="http://schemas.microsoft.com/office/drawing/2014/main" id="{9956B5EE-13A7-4BE0-92CF-22C925C097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91" y="0"/>
          <a:ext cx="764194" cy="7048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45766</xdr:colOff>
      <xdr:row>131</xdr:row>
      <xdr:rowOff>17162</xdr:rowOff>
    </xdr:from>
    <xdr:to>
      <xdr:col>1</xdr:col>
      <xdr:colOff>300118</xdr:colOff>
      <xdr:row>135</xdr:row>
      <xdr:rowOff>80346</xdr:rowOff>
    </xdr:to>
    <xdr:pic>
      <xdr:nvPicPr>
        <xdr:cNvPr id="5" name="Picture 4" descr="Related image">
          <a:extLst>
            <a:ext uri="{FF2B5EF4-FFF2-40B4-BE49-F238E27FC236}">
              <a16:creationId xmlns:a16="http://schemas.microsoft.com/office/drawing/2014/main" id="{3665AC9F-0ADB-4CDE-929B-45B20E7E39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66" y="24867973"/>
          <a:ext cx="1118181" cy="7039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286036</xdr:colOff>
      <xdr:row>130</xdr:row>
      <xdr:rowOff>80090</xdr:rowOff>
    </xdr:from>
    <xdr:to>
      <xdr:col>6</xdr:col>
      <xdr:colOff>539514</xdr:colOff>
      <xdr:row>137</xdr:row>
      <xdr:rowOff>32979</xdr:rowOff>
    </xdr:to>
    <xdr:pic>
      <xdr:nvPicPr>
        <xdr:cNvPr id="6" name="Picture 5" descr="Image result for upr logo">
          <a:extLst>
            <a:ext uri="{FF2B5EF4-FFF2-40B4-BE49-F238E27FC236}">
              <a16:creationId xmlns:a16="http://schemas.microsoft.com/office/drawing/2014/main" id="{98EF85B2-AFF7-4F38-B7D6-1D8A964312F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5541" y="24770721"/>
          <a:ext cx="2044063" cy="107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818063</xdr:colOff>
      <xdr:row>131</xdr:row>
      <xdr:rowOff>5720</xdr:rowOff>
    </xdr:from>
    <xdr:to>
      <xdr:col>8</xdr:col>
      <xdr:colOff>578596</xdr:colOff>
      <xdr:row>135</xdr:row>
      <xdr:rowOff>67648</xdr:rowOff>
    </xdr:to>
    <xdr:pic>
      <xdr:nvPicPr>
        <xdr:cNvPr id="7" name="Picture 6" descr="Image result for UPRM">
          <a:extLst>
            <a:ext uri="{FF2B5EF4-FFF2-40B4-BE49-F238E27FC236}">
              <a16:creationId xmlns:a16="http://schemas.microsoft.com/office/drawing/2014/main" id="{2D8B5655-DCD1-4F41-BE8A-9F21445CE5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83198" y="24856531"/>
          <a:ext cx="764194" cy="7026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8"/>
  <sheetViews>
    <sheetView tabSelected="1" zoomScale="99" zoomScaleNormal="138" workbookViewId="0">
      <selection activeCell="G66" sqref="G66"/>
    </sheetView>
  </sheetViews>
  <sheetFormatPr defaultColWidth="8.81640625" defaultRowHeight="12.5" x14ac:dyDescent="0.25"/>
  <cols>
    <col min="1" max="1" width="12.36328125" customWidth="1"/>
    <col min="5" max="5" width="7.90625" customWidth="1"/>
    <col min="7" max="7" width="9.6328125" customWidth="1"/>
    <col min="8" max="8" width="14.36328125" customWidth="1"/>
    <col min="9" max="9" width="11.36328125" customWidth="1"/>
  </cols>
  <sheetData>
    <row r="1" spans="1:10" ht="15" x14ac:dyDescent="0.3">
      <c r="A1" s="53" t="s">
        <v>34</v>
      </c>
      <c r="B1" s="53"/>
      <c r="C1" s="53"/>
      <c r="D1" s="53"/>
      <c r="E1" s="53"/>
      <c r="F1" s="53"/>
      <c r="G1" s="53"/>
      <c r="H1" s="53"/>
      <c r="I1" s="53"/>
    </row>
    <row r="2" spans="1:10" ht="15" x14ac:dyDescent="0.3">
      <c r="A2" s="53" t="s">
        <v>35</v>
      </c>
      <c r="B2" s="53"/>
      <c r="C2" s="53"/>
      <c r="D2" s="53"/>
      <c r="E2" s="53"/>
      <c r="F2" s="53"/>
      <c r="G2" s="53"/>
      <c r="H2" s="53"/>
      <c r="I2" s="53"/>
    </row>
    <row r="3" spans="1:10" ht="15" x14ac:dyDescent="0.3">
      <c r="A3" s="53" t="s">
        <v>36</v>
      </c>
      <c r="B3" s="53"/>
      <c r="C3" s="53"/>
      <c r="D3" s="53"/>
      <c r="E3" s="53"/>
      <c r="F3" s="53"/>
      <c r="G3" s="53"/>
      <c r="H3" s="53"/>
      <c r="I3" s="53"/>
    </row>
    <row r="4" spans="1:10" ht="15.5" x14ac:dyDescent="0.35">
      <c r="A4" s="3"/>
      <c r="B4" s="3"/>
      <c r="C4" s="3"/>
      <c r="D4" s="3"/>
      <c r="E4" s="3"/>
      <c r="F4" s="3"/>
      <c r="G4" s="3"/>
      <c r="H4" s="3"/>
      <c r="I4" s="3"/>
    </row>
    <row r="5" spans="1:10" ht="12.5" customHeight="1" x14ac:dyDescent="0.3">
      <c r="A5" s="53" t="s">
        <v>42</v>
      </c>
      <c r="B5" s="53"/>
      <c r="C5" s="53"/>
      <c r="D5" s="53"/>
      <c r="E5" s="53"/>
      <c r="F5" s="53"/>
      <c r="G5" s="53"/>
      <c r="H5" s="53"/>
      <c r="I5" s="53"/>
    </row>
    <row r="6" spans="1:10" ht="15" customHeight="1" x14ac:dyDescent="0.35">
      <c r="A6" s="3"/>
      <c r="B6" s="3"/>
      <c r="C6" s="3"/>
      <c r="D6" s="3"/>
      <c r="E6" s="3"/>
      <c r="F6" s="3"/>
      <c r="G6" s="3"/>
      <c r="H6" s="3"/>
      <c r="I6" s="3"/>
    </row>
    <row r="7" spans="1:10" x14ac:dyDescent="0.25">
      <c r="A7" s="69" t="s">
        <v>41</v>
      </c>
      <c r="B7" s="69"/>
      <c r="C7" s="69"/>
      <c r="D7" s="69"/>
      <c r="E7" s="69"/>
      <c r="F7" s="69"/>
      <c r="G7" s="69"/>
      <c r="H7" s="69"/>
      <c r="I7" s="69"/>
    </row>
    <row r="8" spans="1:10" ht="12.5" customHeight="1" x14ac:dyDescent="0.25">
      <c r="A8" s="69"/>
      <c r="B8" s="69"/>
      <c r="C8" s="69"/>
      <c r="D8" s="69"/>
      <c r="E8" s="69"/>
      <c r="F8" s="69"/>
      <c r="G8" s="69"/>
      <c r="H8" s="69"/>
      <c r="I8" s="69"/>
    </row>
    <row r="9" spans="1:10" ht="12.5" customHeight="1" x14ac:dyDescent="0.25">
      <c r="A9" s="4"/>
      <c r="B9" s="4"/>
      <c r="C9" s="4"/>
      <c r="D9" s="4"/>
      <c r="E9" s="4"/>
      <c r="F9" s="4"/>
      <c r="G9" s="4"/>
      <c r="H9" s="4"/>
      <c r="I9" s="4"/>
    </row>
    <row r="10" spans="1:10" ht="15" x14ac:dyDescent="0.3">
      <c r="A10" s="70" t="s">
        <v>37</v>
      </c>
      <c r="B10" s="70"/>
      <c r="C10" s="70"/>
      <c r="D10" s="70"/>
      <c r="E10" s="70"/>
      <c r="F10" s="70"/>
      <c r="G10" s="70"/>
      <c r="H10" s="70"/>
      <c r="I10" s="70"/>
    </row>
    <row r="11" spans="1:10" ht="15.5" x14ac:dyDescent="0.35">
      <c r="A11" s="3"/>
      <c r="B11" s="3"/>
      <c r="C11" s="3"/>
      <c r="D11" s="3"/>
      <c r="E11" s="3"/>
      <c r="F11" s="3"/>
      <c r="G11" s="3"/>
      <c r="H11" s="3"/>
      <c r="I11" s="3"/>
    </row>
    <row r="12" spans="1:10" ht="15" x14ac:dyDescent="0.3">
      <c r="A12" s="60" t="s">
        <v>38</v>
      </c>
      <c r="B12" s="60"/>
      <c r="C12" s="60"/>
      <c r="D12" s="60"/>
      <c r="E12" s="60"/>
      <c r="F12" s="60"/>
      <c r="G12" s="60"/>
      <c r="H12" s="60"/>
      <c r="I12" s="60"/>
    </row>
    <row r="13" spans="1:10" ht="14" customHeight="1" x14ac:dyDescent="0.35">
      <c r="A13" s="61" t="s">
        <v>39</v>
      </c>
      <c r="B13" s="61"/>
      <c r="C13" s="61"/>
      <c r="D13" s="61"/>
      <c r="E13" s="61"/>
      <c r="F13" s="61"/>
      <c r="G13" s="61"/>
      <c r="H13" s="61"/>
      <c r="I13" s="48">
        <v>800</v>
      </c>
      <c r="J13" s="6"/>
    </row>
    <row r="14" spans="1:10" ht="14" customHeight="1" x14ac:dyDescent="0.35">
      <c r="A14" s="61" t="s">
        <v>40</v>
      </c>
      <c r="B14" s="61"/>
      <c r="C14" s="61"/>
      <c r="D14" s="61"/>
      <c r="E14" s="61"/>
      <c r="F14" s="61"/>
      <c r="G14" s="61"/>
      <c r="H14" s="61"/>
      <c r="I14" s="5"/>
      <c r="J14" s="6"/>
    </row>
    <row r="15" spans="1:10" ht="15.5" x14ac:dyDescent="0.35">
      <c r="A15" s="68"/>
      <c r="B15" s="68"/>
      <c r="C15" s="68"/>
      <c r="D15" s="68"/>
      <c r="E15" s="68"/>
      <c r="F15" s="68"/>
      <c r="G15" s="68"/>
      <c r="H15" s="9"/>
      <c r="I15" s="24"/>
      <c r="J15" s="7"/>
    </row>
    <row r="16" spans="1:10" ht="15.5" x14ac:dyDescent="0.35">
      <c r="A16" s="8"/>
      <c r="B16" s="8"/>
      <c r="C16" s="8"/>
      <c r="D16" s="8"/>
      <c r="E16" s="8"/>
      <c r="F16" s="8"/>
      <c r="G16" s="8"/>
      <c r="H16" s="9"/>
      <c r="I16" s="25"/>
      <c r="J16" s="7"/>
    </row>
    <row r="17" spans="1:12" ht="15" x14ac:dyDescent="0.3">
      <c r="A17" s="59" t="s">
        <v>49</v>
      </c>
      <c r="B17" s="59"/>
      <c r="C17" s="59"/>
      <c r="D17" s="59"/>
      <c r="E17" s="59"/>
      <c r="F17" s="59"/>
      <c r="G17" s="59"/>
      <c r="H17" s="59"/>
      <c r="I17" s="59"/>
    </row>
    <row r="18" spans="1:12" ht="15" x14ac:dyDescent="0.3">
      <c r="A18" s="59" t="s">
        <v>43</v>
      </c>
      <c r="B18" s="59"/>
      <c r="C18" s="59"/>
      <c r="D18" s="59"/>
      <c r="E18" s="26" t="s">
        <v>44</v>
      </c>
      <c r="F18" s="26" t="s">
        <v>45</v>
      </c>
      <c r="G18" s="26" t="s">
        <v>46</v>
      </c>
      <c r="H18" s="26" t="s">
        <v>47</v>
      </c>
      <c r="I18" s="26" t="s">
        <v>48</v>
      </c>
    </row>
    <row r="19" spans="1:12" ht="15.5" x14ac:dyDescent="0.35">
      <c r="A19" s="61" t="s">
        <v>24</v>
      </c>
      <c r="B19" s="61"/>
      <c r="C19" s="61"/>
      <c r="D19" s="61"/>
      <c r="E19" s="15" t="s">
        <v>9</v>
      </c>
      <c r="F19" s="44">
        <v>4</v>
      </c>
      <c r="G19" s="45">
        <v>50</v>
      </c>
      <c r="H19" s="16">
        <f>PRODUCT(F19:G19)</f>
        <v>200</v>
      </c>
      <c r="I19" s="17">
        <f>200-H19</f>
        <v>0</v>
      </c>
    </row>
    <row r="20" spans="1:12" ht="15.5" x14ac:dyDescent="0.35">
      <c r="A20" s="61" t="s">
        <v>0</v>
      </c>
      <c r="B20" s="61"/>
      <c r="C20" s="61"/>
      <c r="D20" s="61"/>
      <c r="E20" s="15" t="s">
        <v>9</v>
      </c>
      <c r="F20" s="44">
        <v>8</v>
      </c>
      <c r="G20" s="45">
        <v>50</v>
      </c>
      <c r="H20" s="16">
        <f t="shared" ref="H20:H27" si="0">PRODUCT(F20:G20)</f>
        <v>400</v>
      </c>
      <c r="I20" s="17">
        <f>400-H20</f>
        <v>0</v>
      </c>
    </row>
    <row r="21" spans="1:12" ht="15.5" x14ac:dyDescent="0.35">
      <c r="A21" s="61" t="s">
        <v>30</v>
      </c>
      <c r="B21" s="61"/>
      <c r="C21" s="61"/>
      <c r="D21" s="61"/>
      <c r="E21" s="15" t="s">
        <v>9</v>
      </c>
      <c r="F21" s="44">
        <v>2</v>
      </c>
      <c r="G21" s="45">
        <v>7.25</v>
      </c>
      <c r="H21" s="16">
        <f>PRODUCT(F21:G21)</f>
        <v>14.5</v>
      </c>
      <c r="I21" s="17">
        <f>14.5-H21</f>
        <v>0</v>
      </c>
      <c r="L21" s="1"/>
    </row>
    <row r="22" spans="1:12" ht="15.5" x14ac:dyDescent="0.35">
      <c r="A22" s="61" t="s">
        <v>1</v>
      </c>
      <c r="B22" s="61"/>
      <c r="C22" s="61"/>
      <c r="D22" s="61"/>
      <c r="E22" s="15" t="s">
        <v>9</v>
      </c>
      <c r="F22" s="44">
        <v>8</v>
      </c>
      <c r="G22" s="45">
        <v>7.25</v>
      </c>
      <c r="H22" s="16">
        <f t="shared" si="0"/>
        <v>58</v>
      </c>
      <c r="I22" s="17">
        <f>58-H22</f>
        <v>0</v>
      </c>
      <c r="L22" s="1"/>
    </row>
    <row r="23" spans="1:12" ht="18.5" x14ac:dyDescent="0.35">
      <c r="A23" s="61" t="s">
        <v>79</v>
      </c>
      <c r="B23" s="61"/>
      <c r="C23" s="61"/>
      <c r="D23" s="61"/>
      <c r="E23" s="15" t="s">
        <v>9</v>
      </c>
      <c r="F23" s="44">
        <v>24</v>
      </c>
      <c r="G23" s="45">
        <v>7.25</v>
      </c>
      <c r="H23" s="16">
        <f t="shared" si="0"/>
        <v>174</v>
      </c>
      <c r="I23" s="17">
        <f>174-H23</f>
        <v>0</v>
      </c>
      <c r="L23" s="1"/>
    </row>
    <row r="24" spans="1:12" ht="18.5" x14ac:dyDescent="0.35">
      <c r="A24" s="61" t="s">
        <v>80</v>
      </c>
      <c r="B24" s="61"/>
      <c r="C24" s="61"/>
      <c r="D24" s="61"/>
      <c r="E24" s="15"/>
      <c r="F24" s="44">
        <v>6</v>
      </c>
      <c r="G24" s="45">
        <v>7.25</v>
      </c>
      <c r="H24" s="16">
        <f t="shared" si="0"/>
        <v>43.5</v>
      </c>
      <c r="I24" s="17">
        <f>43.5-H24</f>
        <v>0</v>
      </c>
      <c r="L24" s="1"/>
    </row>
    <row r="25" spans="1:12" ht="15.5" x14ac:dyDescent="0.35">
      <c r="A25" s="64" t="s">
        <v>33</v>
      </c>
      <c r="B25" s="64"/>
      <c r="C25" s="64"/>
      <c r="D25" s="64"/>
      <c r="E25" s="27" t="s">
        <v>9</v>
      </c>
      <c r="F25" s="46">
        <v>16</v>
      </c>
      <c r="G25" s="47">
        <v>7.25</v>
      </c>
      <c r="H25" s="28">
        <f t="shared" si="0"/>
        <v>116</v>
      </c>
      <c r="I25" s="38">
        <f>116-H25</f>
        <v>0</v>
      </c>
      <c r="L25" s="1"/>
    </row>
    <row r="26" spans="1:12" ht="18.5" x14ac:dyDescent="0.35">
      <c r="A26" s="61" t="s">
        <v>81</v>
      </c>
      <c r="B26" s="61"/>
      <c r="C26" s="61"/>
      <c r="D26" s="61"/>
      <c r="E26" s="15" t="s">
        <v>9</v>
      </c>
      <c r="F26" s="44">
        <v>24</v>
      </c>
      <c r="G26" s="45">
        <v>7.25</v>
      </c>
      <c r="H26" s="16">
        <f t="shared" si="0"/>
        <v>174</v>
      </c>
      <c r="I26" s="17">
        <f>174-H26</f>
        <v>0</v>
      </c>
      <c r="L26" s="1"/>
    </row>
    <row r="27" spans="1:12" ht="15.5" x14ac:dyDescent="0.35">
      <c r="A27" s="61" t="s">
        <v>10</v>
      </c>
      <c r="B27" s="61"/>
      <c r="C27" s="61"/>
      <c r="D27" s="61"/>
      <c r="E27" s="15" t="s">
        <v>9</v>
      </c>
      <c r="F27" s="44">
        <v>56</v>
      </c>
      <c r="G27" s="45">
        <v>7.25</v>
      </c>
      <c r="H27" s="16">
        <f t="shared" si="0"/>
        <v>406</v>
      </c>
      <c r="I27" s="17">
        <f>406-H27</f>
        <v>0</v>
      </c>
      <c r="L27" s="1"/>
    </row>
    <row r="28" spans="1:12" ht="15.5" x14ac:dyDescent="0.35">
      <c r="A28" s="61" t="s">
        <v>26</v>
      </c>
      <c r="B28" s="61"/>
      <c r="C28" s="61"/>
      <c r="D28" s="61"/>
      <c r="E28" s="15" t="s">
        <v>9</v>
      </c>
      <c r="F28" s="44">
        <v>56</v>
      </c>
      <c r="G28" s="45">
        <v>7.25</v>
      </c>
      <c r="H28" s="16">
        <f>PRODUCT(F28:G28)</f>
        <v>406</v>
      </c>
      <c r="I28" s="17">
        <f>406-H28</f>
        <v>0</v>
      </c>
      <c r="L28" s="1"/>
    </row>
    <row r="29" spans="1:12" ht="15.5" x14ac:dyDescent="0.35">
      <c r="A29" s="61" t="s">
        <v>21</v>
      </c>
      <c r="B29" s="61"/>
      <c r="C29" s="61"/>
      <c r="D29" s="61"/>
      <c r="E29" s="15" t="s">
        <v>9</v>
      </c>
      <c r="F29" s="44">
        <v>32</v>
      </c>
      <c r="G29" s="45">
        <v>7.25</v>
      </c>
      <c r="H29" s="16">
        <f>PRODUCT(F29:G29)</f>
        <v>232</v>
      </c>
      <c r="I29" s="17">
        <f>232-H29</f>
        <v>0</v>
      </c>
      <c r="L29" s="1"/>
    </row>
    <row r="30" spans="1:12" ht="15.5" x14ac:dyDescent="0.35">
      <c r="A30" s="61" t="s">
        <v>27</v>
      </c>
      <c r="B30" s="61"/>
      <c r="C30" s="61"/>
      <c r="D30" s="61"/>
      <c r="E30" s="15" t="s">
        <v>9</v>
      </c>
      <c r="F30" s="44">
        <v>16</v>
      </c>
      <c r="G30" s="45">
        <v>7.25</v>
      </c>
      <c r="H30" s="16">
        <f>PRODUCT(F30:G30)</f>
        <v>116</v>
      </c>
      <c r="I30" s="17">
        <f>116-H30</f>
        <v>0</v>
      </c>
      <c r="L30" s="1"/>
    </row>
    <row r="31" spans="1:12" ht="15.5" x14ac:dyDescent="0.35">
      <c r="A31" s="61" t="s">
        <v>15</v>
      </c>
      <c r="B31" s="61"/>
      <c r="C31" s="61"/>
      <c r="D31" s="61"/>
      <c r="E31" s="15" t="s">
        <v>9</v>
      </c>
      <c r="F31" s="44">
        <v>224</v>
      </c>
      <c r="G31" s="45">
        <v>7.25</v>
      </c>
      <c r="H31" s="16">
        <f>PRODUCT(F31:G31)</f>
        <v>1624</v>
      </c>
      <c r="I31" s="17">
        <f>1624-H31</f>
        <v>0</v>
      </c>
      <c r="L31" s="1"/>
    </row>
    <row r="32" spans="1:12" ht="15.5" x14ac:dyDescent="0.35">
      <c r="A32" s="61" t="s">
        <v>28</v>
      </c>
      <c r="B32" s="61"/>
      <c r="C32" s="61"/>
      <c r="D32" s="61"/>
      <c r="E32" s="15" t="s">
        <v>9</v>
      </c>
      <c r="F32" s="44">
        <v>64</v>
      </c>
      <c r="G32" s="45">
        <v>7.25</v>
      </c>
      <c r="H32" s="16">
        <f>PRODUCT(F32:G32)</f>
        <v>464</v>
      </c>
      <c r="I32" s="17">
        <f>464-H32</f>
        <v>0</v>
      </c>
      <c r="L32" s="1"/>
    </row>
    <row r="33" spans="1:13" ht="15.5" x14ac:dyDescent="0.3">
      <c r="A33" s="59" t="s">
        <v>50</v>
      </c>
      <c r="B33" s="59"/>
      <c r="C33" s="59"/>
      <c r="D33" s="59"/>
      <c r="E33" s="59"/>
      <c r="F33" s="59"/>
      <c r="G33" s="59"/>
      <c r="H33" s="16">
        <f>SUM(H21:H32)</f>
        <v>3828</v>
      </c>
      <c r="I33" s="17">
        <f>3828-H33</f>
        <v>0</v>
      </c>
      <c r="L33" s="1"/>
    </row>
    <row r="34" spans="1:13" ht="15.5" x14ac:dyDescent="0.3">
      <c r="A34" s="59" t="s">
        <v>53</v>
      </c>
      <c r="B34" s="59"/>
      <c r="C34" s="59"/>
      <c r="D34" s="59"/>
      <c r="E34" s="59"/>
      <c r="F34" s="59"/>
      <c r="G34" s="59"/>
      <c r="H34" s="17">
        <f>SUM(H19:H32)</f>
        <v>4428</v>
      </c>
      <c r="I34" s="17">
        <f>4428-H34</f>
        <v>0</v>
      </c>
      <c r="M34" s="1"/>
    </row>
    <row r="35" spans="1:13" ht="15.5" x14ac:dyDescent="0.35">
      <c r="A35" s="3"/>
      <c r="B35" s="3"/>
      <c r="C35" s="3"/>
      <c r="D35" s="3"/>
      <c r="E35" s="3"/>
      <c r="F35" s="3"/>
      <c r="G35" s="3"/>
      <c r="H35" s="3"/>
      <c r="I35" s="3"/>
    </row>
    <row r="36" spans="1:13" ht="15" x14ac:dyDescent="0.3">
      <c r="A36" s="59" t="s">
        <v>51</v>
      </c>
      <c r="B36" s="59"/>
      <c r="C36" s="59"/>
      <c r="D36" s="59"/>
      <c r="E36" s="59"/>
      <c r="F36" s="59"/>
      <c r="G36" s="59"/>
      <c r="H36" s="59"/>
      <c r="I36" s="59"/>
    </row>
    <row r="37" spans="1:13" ht="15" x14ac:dyDescent="0.25">
      <c r="A37" s="67" t="s">
        <v>43</v>
      </c>
      <c r="B37" s="67"/>
      <c r="C37" s="67"/>
      <c r="D37" s="67"/>
      <c r="E37" s="18" t="s">
        <v>44</v>
      </c>
      <c r="F37" s="18" t="s">
        <v>45</v>
      </c>
      <c r="G37" s="18" t="s">
        <v>46</v>
      </c>
      <c r="H37" s="18" t="s">
        <v>47</v>
      </c>
      <c r="I37" s="18" t="s">
        <v>48</v>
      </c>
    </row>
    <row r="38" spans="1:13" ht="15.5" x14ac:dyDescent="0.35">
      <c r="A38" s="64" t="s">
        <v>2</v>
      </c>
      <c r="B38" s="64"/>
      <c r="C38" s="64"/>
      <c r="D38" s="64"/>
      <c r="E38" s="15"/>
      <c r="F38" s="15"/>
      <c r="G38" s="16"/>
      <c r="H38" s="16">
        <v>1200</v>
      </c>
      <c r="I38" s="17">
        <f>1200-H38</f>
        <v>0</v>
      </c>
    </row>
    <row r="39" spans="1:13" ht="15.5" x14ac:dyDescent="0.35">
      <c r="A39" s="61" t="s">
        <v>31</v>
      </c>
      <c r="B39" s="61"/>
      <c r="C39" s="61"/>
      <c r="D39" s="61"/>
      <c r="E39" s="15" t="s">
        <v>16</v>
      </c>
      <c r="F39" s="15">
        <v>220</v>
      </c>
      <c r="G39" s="16">
        <v>3</v>
      </c>
      <c r="H39" s="16">
        <f>PRODUCT(F39:G39)</f>
        <v>660</v>
      </c>
      <c r="I39" s="17">
        <f>660-H39</f>
        <v>0</v>
      </c>
    </row>
    <row r="40" spans="1:13" ht="18.5" x14ac:dyDescent="0.35">
      <c r="A40" s="64" t="s">
        <v>82</v>
      </c>
      <c r="B40" s="64"/>
      <c r="C40" s="64"/>
      <c r="D40" s="64"/>
      <c r="E40" s="27" t="s">
        <v>11</v>
      </c>
      <c r="F40" s="27">
        <v>2</v>
      </c>
      <c r="G40" s="28">
        <v>350</v>
      </c>
      <c r="H40" s="28">
        <f t="shared" ref="H40:H46" si="1">PRODUCT(F40:G40)</f>
        <v>700</v>
      </c>
      <c r="I40" s="17">
        <f>700-H40</f>
        <v>0</v>
      </c>
    </row>
    <row r="41" spans="1:13" ht="15.5" x14ac:dyDescent="0.35">
      <c r="A41" s="61" t="s">
        <v>3</v>
      </c>
      <c r="B41" s="61"/>
      <c r="C41" s="61"/>
      <c r="D41" s="61"/>
      <c r="E41" s="15" t="s">
        <v>11</v>
      </c>
      <c r="F41" s="27">
        <v>2.5</v>
      </c>
      <c r="G41" s="28">
        <v>19.2</v>
      </c>
      <c r="H41" s="28">
        <f t="shared" si="1"/>
        <v>48</v>
      </c>
      <c r="I41" s="17">
        <f>48-H41</f>
        <v>0</v>
      </c>
    </row>
    <row r="42" spans="1:13" ht="15.5" x14ac:dyDescent="0.35">
      <c r="A42" s="61" t="s">
        <v>4</v>
      </c>
      <c r="B42" s="61"/>
      <c r="C42" s="61"/>
      <c r="D42" s="61"/>
      <c r="E42" s="15"/>
      <c r="F42" s="15"/>
      <c r="G42" s="16"/>
      <c r="H42" s="16">
        <v>175</v>
      </c>
      <c r="I42" s="17">
        <f>175-H42</f>
        <v>0</v>
      </c>
    </row>
    <row r="43" spans="1:13" ht="15.5" x14ac:dyDescent="0.35">
      <c r="A43" s="61" t="s">
        <v>19</v>
      </c>
      <c r="B43" s="61"/>
      <c r="C43" s="61"/>
      <c r="D43" s="61"/>
      <c r="E43" s="15" t="s">
        <v>22</v>
      </c>
      <c r="F43" s="15">
        <v>880</v>
      </c>
      <c r="G43" s="16">
        <v>0.66</v>
      </c>
      <c r="H43" s="16">
        <f>PRODUCT(F43:G43)</f>
        <v>580.80000000000007</v>
      </c>
      <c r="I43" s="17">
        <f>580.8-H43</f>
        <v>0</v>
      </c>
    </row>
    <row r="44" spans="1:13" ht="15.5" x14ac:dyDescent="0.35">
      <c r="A44" s="61" t="s">
        <v>20</v>
      </c>
      <c r="B44" s="61"/>
      <c r="C44" s="61"/>
      <c r="D44" s="61"/>
      <c r="E44" s="15" t="s">
        <v>22</v>
      </c>
      <c r="F44" s="29">
        <v>1000</v>
      </c>
      <c r="G44" s="16">
        <v>1.25</v>
      </c>
      <c r="H44" s="16">
        <f>PRODUCT(F44:G44)</f>
        <v>1250</v>
      </c>
      <c r="I44" s="17">
        <f>1250-H44</f>
        <v>0</v>
      </c>
    </row>
    <row r="45" spans="1:13" ht="15.5" x14ac:dyDescent="0.35">
      <c r="A45" s="61" t="s">
        <v>5</v>
      </c>
      <c r="B45" s="61"/>
      <c r="C45" s="61"/>
      <c r="D45" s="61"/>
      <c r="E45" s="15" t="s">
        <v>22</v>
      </c>
      <c r="F45" s="29">
        <v>1000</v>
      </c>
      <c r="G45" s="16">
        <v>1</v>
      </c>
      <c r="H45" s="16">
        <f t="shared" si="1"/>
        <v>1000</v>
      </c>
      <c r="I45" s="17">
        <f>1000-H45</f>
        <v>0</v>
      </c>
    </row>
    <row r="46" spans="1:13" ht="15.5" x14ac:dyDescent="0.35">
      <c r="A46" s="61" t="s">
        <v>12</v>
      </c>
      <c r="B46" s="61"/>
      <c r="C46" s="61"/>
      <c r="D46" s="61"/>
      <c r="E46" s="15"/>
      <c r="F46" s="15">
        <v>10</v>
      </c>
      <c r="G46" s="16">
        <v>25.61</v>
      </c>
      <c r="H46" s="16">
        <f t="shared" si="1"/>
        <v>256.10000000000002</v>
      </c>
      <c r="I46" s="17">
        <f>256.1-H46</f>
        <v>0</v>
      </c>
    </row>
    <row r="47" spans="1:13" ht="15.5" x14ac:dyDescent="0.35">
      <c r="A47" s="61" t="s">
        <v>29</v>
      </c>
      <c r="B47" s="61"/>
      <c r="C47" s="61"/>
      <c r="D47" s="61"/>
      <c r="E47" s="15"/>
      <c r="F47" s="15"/>
      <c r="G47" s="16"/>
      <c r="H47" s="16">
        <v>160</v>
      </c>
      <c r="I47" s="17">
        <f>160-H47</f>
        <v>0</v>
      </c>
    </row>
    <row r="48" spans="1:13" ht="15.5" x14ac:dyDescent="0.3">
      <c r="A48" s="59" t="s">
        <v>52</v>
      </c>
      <c r="B48" s="59"/>
      <c r="C48" s="59"/>
      <c r="D48" s="59"/>
      <c r="E48" s="59"/>
      <c r="F48" s="59"/>
      <c r="G48" s="59"/>
      <c r="H48" s="16">
        <f>SUM(H38:H47)</f>
        <v>6029.9000000000005</v>
      </c>
      <c r="I48" s="17">
        <f>6029.9-H48</f>
        <v>0</v>
      </c>
    </row>
    <row r="49" spans="1:11" ht="15.5" x14ac:dyDescent="0.35">
      <c r="A49" s="3"/>
      <c r="B49" s="3"/>
      <c r="C49" s="3"/>
      <c r="D49" s="3"/>
      <c r="E49" s="3"/>
      <c r="F49" s="3"/>
      <c r="G49" s="10"/>
      <c r="H49" s="11"/>
      <c r="I49" s="3"/>
    </row>
    <row r="50" spans="1:11" ht="15" x14ac:dyDescent="0.3">
      <c r="A50" s="59" t="s">
        <v>23</v>
      </c>
      <c r="B50" s="59"/>
      <c r="C50" s="59"/>
      <c r="D50" s="59"/>
      <c r="E50" s="59"/>
      <c r="F50" s="59"/>
      <c r="G50" s="59"/>
      <c r="H50" s="59"/>
      <c r="I50" s="59"/>
      <c r="J50" s="2"/>
      <c r="K50" s="2"/>
    </row>
    <row r="51" spans="1:11" ht="15" x14ac:dyDescent="0.25">
      <c r="A51" s="67" t="s">
        <v>43</v>
      </c>
      <c r="B51" s="67"/>
      <c r="C51" s="67"/>
      <c r="D51" s="67"/>
      <c r="E51" s="18" t="s">
        <v>44</v>
      </c>
      <c r="F51" s="18" t="s">
        <v>45</v>
      </c>
      <c r="G51" s="18" t="s">
        <v>46</v>
      </c>
      <c r="H51" s="18" t="s">
        <v>47</v>
      </c>
      <c r="I51" s="18" t="s">
        <v>48</v>
      </c>
      <c r="J51" s="2"/>
    </row>
    <row r="52" spans="1:11" ht="18.5" x14ac:dyDescent="0.35">
      <c r="A52" s="61" t="s">
        <v>99</v>
      </c>
      <c r="B52" s="61"/>
      <c r="C52" s="61"/>
      <c r="D52" s="61"/>
      <c r="E52" s="30"/>
      <c r="F52" s="30"/>
      <c r="G52" s="31"/>
      <c r="H52" s="28">
        <f>H33*(0.2)</f>
        <v>765.6</v>
      </c>
      <c r="I52" s="42">
        <f>765.6-H52</f>
        <v>0</v>
      </c>
      <c r="J52" s="2"/>
    </row>
    <row r="53" spans="1:11" ht="15.5" x14ac:dyDescent="0.35">
      <c r="A53" s="64" t="s">
        <v>6</v>
      </c>
      <c r="B53" s="64"/>
      <c r="C53" s="64"/>
      <c r="D53" s="64"/>
      <c r="E53" s="30"/>
      <c r="F53" s="30"/>
      <c r="G53" s="31"/>
      <c r="H53" s="28">
        <v>160</v>
      </c>
      <c r="I53" s="42">
        <f>160-H53</f>
        <v>0</v>
      </c>
      <c r="J53" s="2"/>
    </row>
    <row r="54" spans="1:11" ht="18.5" x14ac:dyDescent="0.35">
      <c r="A54" s="64" t="s">
        <v>83</v>
      </c>
      <c r="B54" s="64"/>
      <c r="C54" s="64"/>
      <c r="D54" s="64"/>
      <c r="E54" s="30"/>
      <c r="F54" s="30"/>
      <c r="G54" s="31"/>
      <c r="H54" s="28">
        <v>225</v>
      </c>
      <c r="I54" s="42">
        <f>225-H54</f>
        <v>0</v>
      </c>
      <c r="J54" s="2"/>
    </row>
    <row r="55" spans="1:11" ht="18.5" x14ac:dyDescent="0.35">
      <c r="A55" s="65" t="s">
        <v>84</v>
      </c>
      <c r="B55" s="65"/>
      <c r="C55" s="65"/>
      <c r="D55" s="65"/>
      <c r="E55" s="30"/>
      <c r="F55" s="30"/>
      <c r="G55" s="31"/>
      <c r="H55" s="28">
        <f>H34*0.1</f>
        <v>442.8</v>
      </c>
      <c r="I55" s="42">
        <f>442.8-H55</f>
        <v>0</v>
      </c>
      <c r="J55" s="2"/>
    </row>
    <row r="56" spans="1:11" ht="15.5" x14ac:dyDescent="0.35">
      <c r="A56" s="64" t="s">
        <v>7</v>
      </c>
      <c r="B56" s="64"/>
      <c r="C56" s="64"/>
      <c r="D56" s="64"/>
      <c r="E56" s="30"/>
      <c r="F56" s="30"/>
      <c r="G56" s="31"/>
      <c r="H56" s="47">
        <v>200</v>
      </c>
      <c r="I56" s="42">
        <f>200-H56</f>
        <v>0</v>
      </c>
      <c r="J56" s="2"/>
    </row>
    <row r="57" spans="1:11" ht="18.5" x14ac:dyDescent="0.35">
      <c r="A57" s="66" t="s">
        <v>85</v>
      </c>
      <c r="B57" s="66"/>
      <c r="C57" s="66"/>
      <c r="D57" s="66"/>
      <c r="E57" s="32"/>
      <c r="F57" s="32"/>
      <c r="G57" s="33"/>
      <c r="H57" s="39">
        <f>(H34+H52+H48+H53+H54+H56+H55)*(0.09)</f>
        <v>1102.617</v>
      </c>
      <c r="I57" s="42">
        <f>1102.617-H57</f>
        <v>0</v>
      </c>
      <c r="J57" s="2"/>
    </row>
    <row r="58" spans="1:11" ht="15.5" x14ac:dyDescent="0.3">
      <c r="A58" s="62" t="s">
        <v>54</v>
      </c>
      <c r="B58" s="62"/>
      <c r="C58" s="62"/>
      <c r="D58" s="62"/>
      <c r="E58" s="62"/>
      <c r="F58" s="62"/>
      <c r="G58" s="62"/>
      <c r="H58" s="40">
        <f>SUM(H52:H57)</f>
        <v>2896.0169999999998</v>
      </c>
      <c r="I58" s="42">
        <f>2896.017-H58</f>
        <v>0</v>
      </c>
      <c r="J58" s="2"/>
    </row>
    <row r="59" spans="1:11" ht="15.5" x14ac:dyDescent="0.3">
      <c r="A59" s="62" t="s">
        <v>55</v>
      </c>
      <c r="B59" s="62"/>
      <c r="C59" s="62"/>
      <c r="D59" s="62"/>
      <c r="E59" s="62"/>
      <c r="F59" s="62"/>
      <c r="G59" s="62"/>
      <c r="H59" s="41">
        <f>SUM(H34+H48+H58)</f>
        <v>13353.917000000001</v>
      </c>
      <c r="I59" s="52">
        <f>13353.917-H59</f>
        <v>0</v>
      </c>
    </row>
    <row r="60" spans="1:11" ht="15.5" x14ac:dyDescent="0.35">
      <c r="A60" s="34"/>
      <c r="B60" s="34"/>
      <c r="C60" s="34"/>
      <c r="D60" s="34"/>
      <c r="E60" s="34"/>
      <c r="F60" s="34"/>
      <c r="G60" s="35"/>
      <c r="H60" s="35"/>
      <c r="I60" s="3"/>
    </row>
    <row r="61" spans="1:11" ht="15" x14ac:dyDescent="0.3">
      <c r="A61" s="59" t="s">
        <v>56</v>
      </c>
      <c r="B61" s="59"/>
      <c r="C61" s="59"/>
      <c r="D61" s="59"/>
      <c r="E61" s="59"/>
      <c r="F61" s="59"/>
      <c r="G61" s="59"/>
      <c r="H61" s="59"/>
      <c r="I61" s="59"/>
    </row>
    <row r="62" spans="1:11" ht="15" x14ac:dyDescent="0.3">
      <c r="A62" s="60" t="s">
        <v>43</v>
      </c>
      <c r="B62" s="60"/>
      <c r="C62" s="60"/>
      <c r="D62" s="60"/>
      <c r="E62" s="13" t="s">
        <v>44</v>
      </c>
      <c r="F62" s="13" t="s">
        <v>45</v>
      </c>
      <c r="G62" s="13" t="s">
        <v>46</v>
      </c>
      <c r="H62" s="13" t="s">
        <v>47</v>
      </c>
      <c r="I62" s="13" t="s">
        <v>48</v>
      </c>
    </row>
    <row r="63" spans="1:11" ht="15.5" x14ac:dyDescent="0.35">
      <c r="A63" s="61" t="s">
        <v>17</v>
      </c>
      <c r="B63" s="61"/>
      <c r="C63" s="61"/>
      <c r="D63" s="61"/>
      <c r="E63" s="15" t="s">
        <v>18</v>
      </c>
      <c r="F63" s="15">
        <v>900</v>
      </c>
      <c r="G63" s="16">
        <v>16</v>
      </c>
      <c r="H63" s="16">
        <f>PRODUCT(F63:G63)</f>
        <v>14400</v>
      </c>
      <c r="I63" s="17">
        <f>14400-H63</f>
        <v>0</v>
      </c>
    </row>
    <row r="64" spans="1:11" ht="15.5" x14ac:dyDescent="0.35">
      <c r="A64" s="61" t="s">
        <v>8</v>
      </c>
      <c r="B64" s="61"/>
      <c r="C64" s="61"/>
      <c r="D64" s="61"/>
      <c r="E64" s="15" t="s">
        <v>13</v>
      </c>
      <c r="F64" s="15">
        <v>880</v>
      </c>
      <c r="G64" s="16">
        <v>1</v>
      </c>
      <c r="H64" s="16">
        <f>PRODUCT(F64:G64)</f>
        <v>880</v>
      </c>
      <c r="I64" s="17">
        <f>880-H64</f>
        <v>0</v>
      </c>
    </row>
    <row r="65" spans="1:9" ht="15.5" x14ac:dyDescent="0.35">
      <c r="A65" s="61" t="s">
        <v>14</v>
      </c>
      <c r="B65" s="61"/>
      <c r="C65" s="61"/>
      <c r="D65" s="61"/>
      <c r="E65" s="15" t="s">
        <v>13</v>
      </c>
      <c r="F65" s="29">
        <v>1000</v>
      </c>
      <c r="G65" s="16">
        <v>1</v>
      </c>
      <c r="H65" s="16">
        <f>PRODUCT(F65:G65)</f>
        <v>1000</v>
      </c>
      <c r="I65" s="17">
        <f>1000-H65</f>
        <v>0</v>
      </c>
    </row>
    <row r="66" spans="1:9" ht="18.5" x14ac:dyDescent="0.35">
      <c r="A66" s="61" t="s">
        <v>98</v>
      </c>
      <c r="B66" s="61"/>
      <c r="C66" s="61"/>
      <c r="D66" s="61"/>
      <c r="E66" s="15"/>
      <c r="F66" s="15"/>
      <c r="G66" s="45"/>
      <c r="H66" s="16">
        <f>G66</f>
        <v>0</v>
      </c>
      <c r="I66" s="17">
        <f>G66</f>
        <v>0</v>
      </c>
    </row>
    <row r="67" spans="1:9" ht="15.5" x14ac:dyDescent="0.3">
      <c r="A67" s="59" t="s">
        <v>57</v>
      </c>
      <c r="B67" s="59"/>
      <c r="C67" s="59"/>
      <c r="D67" s="59"/>
      <c r="E67" s="59"/>
      <c r="F67" s="59"/>
      <c r="G67" s="59"/>
      <c r="H67" s="16">
        <f>SUM(H63:H66)</f>
        <v>16280</v>
      </c>
      <c r="I67" s="17">
        <f>16280-H67</f>
        <v>0</v>
      </c>
    </row>
    <row r="68" spans="1:9" ht="15.5" x14ac:dyDescent="0.3">
      <c r="A68" s="59" t="s">
        <v>58</v>
      </c>
      <c r="B68" s="59"/>
      <c r="C68" s="59"/>
      <c r="D68" s="59"/>
      <c r="E68" s="59"/>
      <c r="F68" s="59"/>
      <c r="G68" s="59"/>
      <c r="H68" s="43">
        <f>(H67-H59)</f>
        <v>2926.0829999999987</v>
      </c>
      <c r="I68" s="17">
        <f>2926.083-H68</f>
        <v>0</v>
      </c>
    </row>
    <row r="69" spans="1:9" ht="15.5" x14ac:dyDescent="0.35">
      <c r="A69" s="36"/>
      <c r="B69" s="36"/>
      <c r="C69" s="36"/>
      <c r="D69" s="36"/>
      <c r="E69" s="36"/>
      <c r="F69" s="36"/>
      <c r="G69" s="36"/>
      <c r="H69" s="37"/>
      <c r="I69" s="3"/>
    </row>
    <row r="70" spans="1:9" ht="15.5" x14ac:dyDescent="0.35">
      <c r="A70" s="3" t="s">
        <v>59</v>
      </c>
      <c r="B70" s="3"/>
      <c r="C70" s="3"/>
      <c r="D70" s="3"/>
      <c r="E70" s="3"/>
      <c r="F70" s="3"/>
      <c r="G70" s="10"/>
      <c r="H70" s="10"/>
      <c r="I70" s="49">
        <f>H59/G63</f>
        <v>834.61981250000008</v>
      </c>
    </row>
    <row r="71" spans="1:9" ht="15.5" x14ac:dyDescent="0.35">
      <c r="A71" s="3" t="s">
        <v>60</v>
      </c>
      <c r="B71" s="3"/>
      <c r="C71" s="3"/>
      <c r="D71" s="3"/>
      <c r="E71" s="3"/>
      <c r="F71" s="3"/>
      <c r="G71" s="10"/>
      <c r="H71" s="10"/>
      <c r="I71" s="11">
        <f>H59/F63</f>
        <v>14.837685555555558</v>
      </c>
    </row>
    <row r="72" spans="1:9" ht="15.5" x14ac:dyDescent="0.35">
      <c r="A72" s="3"/>
      <c r="B72" s="3"/>
      <c r="C72" s="3"/>
      <c r="D72" s="3"/>
      <c r="E72" s="3"/>
      <c r="F72" s="3"/>
      <c r="G72" s="10"/>
      <c r="H72" s="10"/>
      <c r="I72" s="3"/>
    </row>
    <row r="73" spans="1:9" ht="15" x14ac:dyDescent="0.3">
      <c r="A73" s="60" t="s">
        <v>43</v>
      </c>
      <c r="B73" s="60"/>
      <c r="C73" s="60"/>
      <c r="D73" s="60"/>
      <c r="E73" s="60"/>
      <c r="F73" s="60"/>
      <c r="G73" s="60"/>
      <c r="H73" s="12" t="s">
        <v>61</v>
      </c>
      <c r="I73" s="13" t="s">
        <v>48</v>
      </c>
    </row>
    <row r="74" spans="1:9" ht="15.5" x14ac:dyDescent="0.35">
      <c r="A74" s="61" t="s">
        <v>62</v>
      </c>
      <c r="B74" s="61"/>
      <c r="C74" s="61"/>
      <c r="D74" s="61"/>
      <c r="E74" s="61"/>
      <c r="F74" s="61"/>
      <c r="G74" s="61"/>
      <c r="H74" s="14">
        <v>1</v>
      </c>
      <c r="I74" s="15">
        <f>H74-1</f>
        <v>0</v>
      </c>
    </row>
    <row r="75" spans="1:9" ht="15.5" x14ac:dyDescent="0.35">
      <c r="A75" s="61" t="s">
        <v>63</v>
      </c>
      <c r="B75" s="61"/>
      <c r="C75" s="61"/>
      <c r="D75" s="61"/>
      <c r="E75" s="61"/>
      <c r="F75" s="61"/>
      <c r="G75" s="61"/>
      <c r="H75" s="16">
        <f>H67*H74</f>
        <v>16280</v>
      </c>
      <c r="I75" s="17">
        <f>(H75-H67)</f>
        <v>0</v>
      </c>
    </row>
    <row r="76" spans="1:9" ht="15.5" x14ac:dyDescent="0.35">
      <c r="A76" s="61" t="s">
        <v>64</v>
      </c>
      <c r="B76" s="61"/>
      <c r="C76" s="61"/>
      <c r="D76" s="61"/>
      <c r="E76" s="61"/>
      <c r="F76" s="61"/>
      <c r="G76" s="61"/>
      <c r="H76" s="16">
        <f>H59*H74</f>
        <v>13353.917000000001</v>
      </c>
      <c r="I76" s="17">
        <f>(H76-H59)</f>
        <v>0</v>
      </c>
    </row>
    <row r="77" spans="1:9" ht="15.5" x14ac:dyDescent="0.35">
      <c r="A77" s="61" t="s">
        <v>65</v>
      </c>
      <c r="B77" s="61"/>
      <c r="C77" s="61"/>
      <c r="D77" s="61"/>
      <c r="E77" s="61"/>
      <c r="F77" s="61"/>
      <c r="G77" s="61"/>
      <c r="H77" s="16">
        <f>H75-H76</f>
        <v>2926.0829999999987</v>
      </c>
      <c r="I77" s="17">
        <f>(H77-H68)</f>
        <v>0</v>
      </c>
    </row>
    <row r="78" spans="1:9" ht="15.5" x14ac:dyDescent="0.35">
      <c r="A78" s="61" t="s">
        <v>66</v>
      </c>
      <c r="B78" s="61"/>
      <c r="C78" s="61"/>
      <c r="D78" s="61"/>
      <c r="E78" s="61"/>
      <c r="F78" s="61"/>
      <c r="G78" s="61"/>
      <c r="H78" s="50">
        <f>I70*H74</f>
        <v>834.61981250000008</v>
      </c>
      <c r="I78" s="51">
        <f>H78-I70</f>
        <v>0</v>
      </c>
    </row>
    <row r="79" spans="1:9" ht="15.5" x14ac:dyDescent="0.35">
      <c r="A79" s="36"/>
      <c r="B79" s="36"/>
      <c r="C79" s="36"/>
      <c r="D79" s="36"/>
      <c r="E79" s="36"/>
      <c r="F79" s="36"/>
      <c r="G79" s="36"/>
      <c r="H79" s="37"/>
      <c r="I79" s="3"/>
    </row>
    <row r="80" spans="1:9" ht="15" x14ac:dyDescent="0.3">
      <c r="A80" s="53" t="s">
        <v>25</v>
      </c>
      <c r="B80" s="53"/>
      <c r="C80" s="53"/>
      <c r="D80" s="53"/>
      <c r="E80" s="53"/>
      <c r="F80" s="53"/>
      <c r="G80" s="53"/>
      <c r="H80" s="53"/>
      <c r="I80" s="53"/>
    </row>
    <row r="81" spans="1:9" ht="15.5" x14ac:dyDescent="0.35">
      <c r="A81" s="3" t="s">
        <v>32</v>
      </c>
      <c r="B81" s="3"/>
      <c r="C81" s="3"/>
      <c r="D81" s="3"/>
      <c r="E81" s="3"/>
      <c r="F81" s="3"/>
      <c r="G81" s="3"/>
      <c r="H81" s="10"/>
      <c r="I81" s="10"/>
    </row>
    <row r="82" spans="1:9" ht="18.5" x14ac:dyDescent="0.35">
      <c r="A82" s="56" t="s">
        <v>86</v>
      </c>
      <c r="B82" s="56"/>
      <c r="C82" s="56"/>
      <c r="D82" s="56"/>
      <c r="E82" s="56"/>
      <c r="F82" s="56"/>
      <c r="G82" s="56"/>
      <c r="H82" s="56"/>
      <c r="I82" s="56"/>
    </row>
    <row r="83" spans="1:9" ht="18.5" x14ac:dyDescent="0.35">
      <c r="A83" s="56" t="s">
        <v>87</v>
      </c>
      <c r="B83" s="56"/>
      <c r="C83" s="56"/>
      <c r="D83" s="56"/>
      <c r="E83" s="56"/>
      <c r="F83" s="56"/>
      <c r="G83" s="56"/>
      <c r="H83" s="56"/>
      <c r="I83" s="56"/>
    </row>
    <row r="84" spans="1:9" ht="18.5" x14ac:dyDescent="0.35">
      <c r="A84" s="56" t="s">
        <v>88</v>
      </c>
      <c r="B84" s="56"/>
      <c r="C84" s="56"/>
      <c r="D84" s="56"/>
      <c r="E84" s="56"/>
      <c r="F84" s="56"/>
      <c r="G84" s="56"/>
      <c r="H84" s="56"/>
      <c r="I84" s="56"/>
    </row>
    <row r="85" spans="1:9" ht="28" customHeight="1" x14ac:dyDescent="0.35">
      <c r="A85" s="63" t="s">
        <v>89</v>
      </c>
      <c r="B85" s="63"/>
      <c r="C85" s="63"/>
      <c r="D85" s="63"/>
      <c r="E85" s="63"/>
      <c r="F85" s="63"/>
      <c r="G85" s="63"/>
      <c r="H85" s="63"/>
      <c r="I85" s="63"/>
    </row>
    <row r="86" spans="1:9" ht="18.5" x14ac:dyDescent="0.35">
      <c r="A86" s="56" t="s">
        <v>95</v>
      </c>
      <c r="B86" s="56"/>
      <c r="C86" s="56"/>
      <c r="D86" s="56"/>
      <c r="E86" s="56"/>
      <c r="F86" s="56"/>
      <c r="G86" s="56"/>
      <c r="H86" s="56"/>
      <c r="I86" s="56"/>
    </row>
    <row r="87" spans="1:9" ht="18.5" x14ac:dyDescent="0.35">
      <c r="A87" s="56" t="s">
        <v>90</v>
      </c>
      <c r="B87" s="56"/>
      <c r="C87" s="56"/>
      <c r="D87" s="56"/>
      <c r="E87" s="56"/>
      <c r="F87" s="56"/>
      <c r="G87" s="56"/>
      <c r="H87" s="56"/>
      <c r="I87" s="56"/>
    </row>
    <row r="88" spans="1:9" ht="18.5" x14ac:dyDescent="0.35">
      <c r="A88" s="56" t="s">
        <v>91</v>
      </c>
      <c r="B88" s="56"/>
      <c r="C88" s="56"/>
      <c r="D88" s="56"/>
      <c r="E88" s="56"/>
      <c r="F88" s="56"/>
      <c r="G88" s="56"/>
      <c r="H88" s="56"/>
      <c r="I88" s="56"/>
    </row>
    <row r="89" spans="1:9" ht="12.5" customHeight="1" x14ac:dyDescent="0.25">
      <c r="A89" s="57" t="s">
        <v>96</v>
      </c>
      <c r="B89" s="57"/>
      <c r="C89" s="57"/>
      <c r="D89" s="57"/>
      <c r="E89" s="57"/>
      <c r="F89" s="57"/>
      <c r="G89" s="57"/>
      <c r="H89" s="57"/>
      <c r="I89" s="57"/>
    </row>
    <row r="90" spans="1:9" ht="24.5" customHeight="1" x14ac:dyDescent="0.25">
      <c r="A90" s="57"/>
      <c r="B90" s="57"/>
      <c r="C90" s="57"/>
      <c r="D90" s="57"/>
      <c r="E90" s="57"/>
      <c r="F90" s="57"/>
      <c r="G90" s="57"/>
      <c r="H90" s="57"/>
      <c r="I90" s="57"/>
    </row>
    <row r="91" spans="1:9" ht="24.5" customHeight="1" x14ac:dyDescent="0.25">
      <c r="A91" s="58" t="s">
        <v>97</v>
      </c>
      <c r="B91" s="58"/>
      <c r="C91" s="58"/>
      <c r="D91" s="58"/>
      <c r="E91" s="58"/>
      <c r="F91" s="58"/>
      <c r="G91" s="58"/>
      <c r="H91" s="58"/>
      <c r="I91" s="58"/>
    </row>
    <row r="92" spans="1:9" ht="15.5" customHeight="1" x14ac:dyDescent="0.25">
      <c r="A92" s="58"/>
      <c r="B92" s="58"/>
      <c r="C92" s="58"/>
      <c r="D92" s="58"/>
      <c r="E92" s="58"/>
      <c r="F92" s="58"/>
      <c r="G92" s="58"/>
      <c r="H92" s="58"/>
      <c r="I92" s="58"/>
    </row>
    <row r="93" spans="1:9" ht="15.5" customHeight="1" x14ac:dyDescent="0.35">
      <c r="A93" s="19"/>
      <c r="B93" s="19"/>
      <c r="C93" s="19"/>
      <c r="D93" s="19"/>
      <c r="E93" s="19"/>
      <c r="F93" s="19"/>
      <c r="G93" s="19"/>
      <c r="H93" s="19"/>
      <c r="I93" s="19"/>
    </row>
    <row r="94" spans="1:9" ht="15.5" customHeight="1" x14ac:dyDescent="0.35">
      <c r="A94" s="19"/>
      <c r="B94" s="19"/>
      <c r="C94" s="19"/>
      <c r="D94" s="19"/>
      <c r="E94" s="19"/>
      <c r="F94" s="19"/>
      <c r="G94" s="19"/>
      <c r="H94" s="19"/>
      <c r="I94" s="19"/>
    </row>
    <row r="95" spans="1:9" ht="15.5" x14ac:dyDescent="0.35">
      <c r="A95" s="58" t="s">
        <v>67</v>
      </c>
      <c r="B95" s="58"/>
      <c r="C95" s="3"/>
      <c r="D95" s="3"/>
      <c r="E95" s="3"/>
      <c r="F95" s="3"/>
      <c r="G95" s="3"/>
      <c r="H95" s="3"/>
      <c r="I95" s="3"/>
    </row>
    <row r="96" spans="1:9" ht="15.5" x14ac:dyDescent="0.35">
      <c r="A96" s="20" t="s">
        <v>68</v>
      </c>
      <c r="B96" s="21"/>
      <c r="C96" s="3"/>
      <c r="D96" s="3"/>
      <c r="E96" s="3"/>
      <c r="F96" s="3"/>
      <c r="G96" s="3"/>
      <c r="H96" s="3"/>
      <c r="I96" s="3"/>
    </row>
    <row r="97" spans="1:9" ht="15.5" x14ac:dyDescent="0.35">
      <c r="A97" s="22" t="s">
        <v>69</v>
      </c>
      <c r="B97" s="21"/>
      <c r="C97" s="3"/>
      <c r="D97" s="3"/>
      <c r="E97" s="3"/>
      <c r="F97" s="3"/>
      <c r="G97" s="3"/>
      <c r="H97" s="3"/>
      <c r="I97" s="3"/>
    </row>
    <row r="98" spans="1:9" ht="15.5" x14ac:dyDescent="0.35">
      <c r="A98" s="3" t="s">
        <v>70</v>
      </c>
      <c r="B98" s="3"/>
      <c r="C98" s="3"/>
      <c r="D98" s="3"/>
      <c r="E98" s="3"/>
      <c r="F98" s="3"/>
      <c r="G98" s="3"/>
      <c r="H98" s="3"/>
      <c r="I98" s="3"/>
    </row>
    <row r="99" spans="1:9" ht="15.5" x14ac:dyDescent="0.35">
      <c r="A99" s="3"/>
      <c r="B99" s="3"/>
      <c r="C99" s="3"/>
      <c r="D99" s="3"/>
      <c r="E99" s="3"/>
      <c r="F99" s="3"/>
      <c r="G99" s="3"/>
      <c r="H99" s="3"/>
      <c r="I99" s="3"/>
    </row>
    <row r="100" spans="1:9" ht="15.5" x14ac:dyDescent="0.35">
      <c r="A100" s="23" t="s">
        <v>71</v>
      </c>
      <c r="B100" s="3"/>
      <c r="C100" s="3"/>
      <c r="D100" s="3"/>
      <c r="E100" s="3"/>
      <c r="F100" s="3"/>
      <c r="G100" s="3"/>
      <c r="H100" s="3"/>
      <c r="I100" s="3"/>
    </row>
    <row r="101" spans="1:9" ht="15.5" x14ac:dyDescent="0.35">
      <c r="A101" s="3" t="s">
        <v>72</v>
      </c>
      <c r="B101" s="3"/>
      <c r="C101" s="3"/>
      <c r="D101" s="3"/>
      <c r="E101" s="3"/>
      <c r="F101" s="3"/>
      <c r="G101" s="3"/>
      <c r="H101" s="3"/>
      <c r="I101" s="3"/>
    </row>
    <row r="102" spans="1:9" ht="15.5" x14ac:dyDescent="0.35">
      <c r="A102" s="3" t="s">
        <v>73</v>
      </c>
      <c r="B102" s="3"/>
      <c r="C102" s="3"/>
      <c r="D102" s="3"/>
      <c r="E102" s="3"/>
      <c r="F102" s="3"/>
      <c r="G102" s="3"/>
      <c r="H102" s="3"/>
      <c r="I102" s="3"/>
    </row>
    <row r="103" spans="1:9" ht="15.5" x14ac:dyDescent="0.35">
      <c r="A103" s="3" t="s">
        <v>74</v>
      </c>
      <c r="B103" s="3"/>
      <c r="C103" s="3"/>
      <c r="D103" s="3"/>
      <c r="E103" s="3"/>
      <c r="F103" s="3"/>
      <c r="G103" s="3"/>
      <c r="H103" s="3"/>
      <c r="I103" s="3"/>
    </row>
    <row r="104" spans="1:9" ht="15.5" x14ac:dyDescent="0.35">
      <c r="A104" s="3"/>
      <c r="B104" s="3"/>
      <c r="C104" s="3"/>
      <c r="D104" s="3"/>
      <c r="E104" s="3"/>
      <c r="F104" s="3"/>
      <c r="G104" s="3"/>
      <c r="H104" s="3"/>
      <c r="I104" s="3"/>
    </row>
    <row r="105" spans="1:9" ht="15.5" x14ac:dyDescent="0.35">
      <c r="A105" s="23" t="s">
        <v>75</v>
      </c>
      <c r="B105" s="3"/>
      <c r="C105" s="3"/>
      <c r="D105" s="3"/>
      <c r="E105" s="3"/>
      <c r="F105" s="3"/>
      <c r="G105" s="3"/>
      <c r="H105" s="3"/>
      <c r="I105" s="3"/>
    </row>
    <row r="106" spans="1:9" ht="15.5" x14ac:dyDescent="0.35">
      <c r="A106" s="23" t="s">
        <v>76</v>
      </c>
      <c r="B106" s="3"/>
      <c r="C106" s="3"/>
      <c r="D106" s="3"/>
      <c r="E106" s="3"/>
      <c r="F106" s="3"/>
      <c r="G106" s="3"/>
      <c r="H106" s="3"/>
      <c r="I106" s="3"/>
    </row>
    <row r="107" spans="1:9" ht="15.5" x14ac:dyDescent="0.35">
      <c r="A107" s="3" t="s">
        <v>69</v>
      </c>
      <c r="B107" s="3"/>
      <c r="C107" s="3"/>
      <c r="D107" s="3"/>
      <c r="E107" s="3"/>
      <c r="F107" s="3"/>
      <c r="G107" s="3"/>
      <c r="H107" s="3"/>
      <c r="I107" s="3"/>
    </row>
    <row r="108" spans="1:9" ht="15.5" x14ac:dyDescent="0.35">
      <c r="A108" s="3" t="s">
        <v>74</v>
      </c>
      <c r="B108" s="3"/>
      <c r="C108" s="3"/>
      <c r="D108" s="3"/>
      <c r="E108" s="3"/>
      <c r="F108" s="3"/>
      <c r="G108" s="3"/>
      <c r="H108" s="3"/>
      <c r="I108" s="3"/>
    </row>
    <row r="109" spans="1:9" ht="15.5" x14ac:dyDescent="0.35">
      <c r="A109" s="3"/>
      <c r="B109" s="3"/>
      <c r="C109" s="3"/>
      <c r="D109" s="3"/>
      <c r="E109" s="3"/>
      <c r="F109" s="3"/>
      <c r="G109" s="3"/>
      <c r="H109" s="3"/>
      <c r="I109" s="3"/>
    </row>
    <row r="110" spans="1:9" ht="15.5" x14ac:dyDescent="0.35">
      <c r="A110" s="23" t="s">
        <v>77</v>
      </c>
      <c r="B110" s="3"/>
      <c r="C110" s="3"/>
      <c r="D110" s="3"/>
      <c r="E110" s="3"/>
      <c r="F110" s="3"/>
      <c r="G110" s="3"/>
      <c r="H110" s="3"/>
      <c r="I110" s="3"/>
    </row>
    <row r="111" spans="1:9" ht="15.5" x14ac:dyDescent="0.35">
      <c r="A111" s="3" t="s">
        <v>78</v>
      </c>
      <c r="B111" s="3"/>
      <c r="C111" s="3"/>
      <c r="D111" s="3"/>
      <c r="E111" s="3"/>
      <c r="F111" s="3"/>
      <c r="G111" s="3"/>
      <c r="H111" s="3"/>
      <c r="I111" s="3"/>
    </row>
    <row r="112" spans="1:9" ht="15.5" x14ac:dyDescent="0.35">
      <c r="A112" s="3"/>
      <c r="B112" s="3"/>
      <c r="C112" s="3"/>
      <c r="D112" s="3"/>
      <c r="E112" s="3"/>
      <c r="F112" s="3"/>
      <c r="G112" s="3"/>
      <c r="H112" s="3"/>
      <c r="I112" s="3"/>
    </row>
    <row r="113" spans="1:9" ht="15.5" x14ac:dyDescent="0.35">
      <c r="A113" s="3"/>
      <c r="B113" s="3"/>
      <c r="C113" s="3"/>
      <c r="D113" s="3"/>
      <c r="E113" s="3"/>
      <c r="F113" s="3"/>
      <c r="G113" s="3"/>
      <c r="H113" s="3"/>
      <c r="I113" s="3"/>
    </row>
    <row r="114" spans="1:9" ht="15" x14ac:dyDescent="0.3">
      <c r="A114" s="53" t="s">
        <v>92</v>
      </c>
      <c r="B114" s="53"/>
      <c r="C114" s="53"/>
      <c r="D114" s="53"/>
      <c r="E114" s="53"/>
      <c r="F114" s="53"/>
      <c r="G114" s="53"/>
      <c r="H114" s="53"/>
      <c r="I114" s="53"/>
    </row>
    <row r="116" spans="1:9" x14ac:dyDescent="0.25">
      <c r="A116" s="54" t="s">
        <v>93</v>
      </c>
      <c r="B116" s="54"/>
      <c r="C116" s="54"/>
      <c r="D116" s="54"/>
      <c r="E116" s="54"/>
      <c r="F116" s="54"/>
      <c r="G116" s="54"/>
      <c r="H116" s="54"/>
      <c r="I116" s="54"/>
    </row>
    <row r="117" spans="1:9" x14ac:dyDescent="0.25">
      <c r="A117" s="54"/>
      <c r="B117" s="54"/>
      <c r="C117" s="54"/>
      <c r="D117" s="54"/>
      <c r="E117" s="54"/>
      <c r="F117" s="54"/>
      <c r="G117" s="54"/>
      <c r="H117" s="54"/>
      <c r="I117" s="54"/>
    </row>
    <row r="118" spans="1:9" x14ac:dyDescent="0.25">
      <c r="A118" s="54"/>
      <c r="B118" s="54"/>
      <c r="C118" s="54"/>
      <c r="D118" s="54"/>
      <c r="E118" s="54"/>
      <c r="F118" s="54"/>
      <c r="G118" s="54"/>
      <c r="H118" s="54"/>
      <c r="I118" s="54"/>
    </row>
    <row r="119" spans="1:9" x14ac:dyDescent="0.25">
      <c r="A119" s="54"/>
      <c r="B119" s="54"/>
      <c r="C119" s="54"/>
      <c r="D119" s="54"/>
      <c r="E119" s="54"/>
      <c r="F119" s="54"/>
      <c r="G119" s="54"/>
      <c r="H119" s="54"/>
      <c r="I119" s="54"/>
    </row>
    <row r="120" spans="1:9" x14ac:dyDescent="0.25">
      <c r="A120" s="54"/>
      <c r="B120" s="54"/>
      <c r="C120" s="54"/>
      <c r="D120" s="54"/>
      <c r="E120" s="54"/>
      <c r="F120" s="54"/>
      <c r="G120" s="54"/>
      <c r="H120" s="54"/>
      <c r="I120" s="54"/>
    </row>
    <row r="121" spans="1:9" x14ac:dyDescent="0.25">
      <c r="A121" s="54"/>
      <c r="B121" s="54"/>
      <c r="C121" s="54"/>
      <c r="D121" s="54"/>
      <c r="E121" s="54"/>
      <c r="F121" s="54"/>
      <c r="G121" s="54"/>
      <c r="H121" s="54"/>
      <c r="I121" s="54"/>
    </row>
    <row r="122" spans="1:9" x14ac:dyDescent="0.25">
      <c r="A122" s="54"/>
      <c r="B122" s="54"/>
      <c r="C122" s="54"/>
      <c r="D122" s="54"/>
      <c r="E122" s="54"/>
      <c r="F122" s="54"/>
      <c r="G122" s="54"/>
      <c r="H122" s="54"/>
      <c r="I122" s="54"/>
    </row>
    <row r="123" spans="1:9" x14ac:dyDescent="0.25">
      <c r="A123" s="54"/>
      <c r="B123" s="54"/>
      <c r="C123" s="54"/>
      <c r="D123" s="54"/>
      <c r="E123" s="54"/>
      <c r="F123" s="54"/>
      <c r="G123" s="54"/>
      <c r="H123" s="54"/>
      <c r="I123" s="54"/>
    </row>
    <row r="124" spans="1:9" x14ac:dyDescent="0.25">
      <c r="A124" s="54"/>
      <c r="B124" s="54"/>
      <c r="C124" s="54"/>
      <c r="D124" s="54"/>
      <c r="E124" s="54"/>
      <c r="F124" s="54"/>
      <c r="G124" s="54"/>
      <c r="H124" s="54"/>
      <c r="I124" s="54"/>
    </row>
    <row r="127" spans="1:9" x14ac:dyDescent="0.25">
      <c r="A127" s="55" t="s">
        <v>94</v>
      </c>
      <c r="B127" s="55"/>
      <c r="C127" s="55"/>
      <c r="D127" s="55"/>
      <c r="E127" s="55"/>
      <c r="F127" s="55"/>
      <c r="G127" s="55"/>
      <c r="H127" s="55"/>
      <c r="I127" s="55"/>
    </row>
    <row r="128" spans="1:9" x14ac:dyDescent="0.25">
      <c r="A128" s="55"/>
      <c r="B128" s="55"/>
      <c r="C128" s="55"/>
      <c r="D128" s="55"/>
      <c r="E128" s="55"/>
      <c r="F128" s="55"/>
      <c r="G128" s="55"/>
      <c r="H128" s="55"/>
      <c r="I128" s="55"/>
    </row>
  </sheetData>
  <sheetProtection sheet="1" objects="1" scenarios="1"/>
  <mergeCells count="80">
    <mergeCell ref="A1:I1"/>
    <mergeCell ref="A2:I2"/>
    <mergeCell ref="A3:I3"/>
    <mergeCell ref="A5:I5"/>
    <mergeCell ref="A91:I92"/>
    <mergeCell ref="A13:H13"/>
    <mergeCell ref="A15:G15"/>
    <mergeCell ref="A7:I8"/>
    <mergeCell ref="A10:I10"/>
    <mergeCell ref="A12:I12"/>
    <mergeCell ref="A14:H14"/>
    <mergeCell ref="A29:D29"/>
    <mergeCell ref="A18:D18"/>
    <mergeCell ref="A19:D19"/>
    <mergeCell ref="A20:D20"/>
    <mergeCell ref="A21:D21"/>
    <mergeCell ref="A33:G33"/>
    <mergeCell ref="A34:G34"/>
    <mergeCell ref="A39:D39"/>
    <mergeCell ref="A22:D22"/>
    <mergeCell ref="A23:D23"/>
    <mergeCell ref="A24:D24"/>
    <mergeCell ref="A25:D25"/>
    <mergeCell ref="A26:D26"/>
    <mergeCell ref="A27:D27"/>
    <mergeCell ref="A28:D28"/>
    <mergeCell ref="A30:D30"/>
    <mergeCell ref="A31:D31"/>
    <mergeCell ref="A32:D32"/>
    <mergeCell ref="A37:D37"/>
    <mergeCell ref="A38:D38"/>
    <mergeCell ref="A51:D51"/>
    <mergeCell ref="A40:D40"/>
    <mergeCell ref="A41:D41"/>
    <mergeCell ref="A42:D42"/>
    <mergeCell ref="A43:D43"/>
    <mergeCell ref="A44:D44"/>
    <mergeCell ref="A45:D45"/>
    <mergeCell ref="A46:D46"/>
    <mergeCell ref="A47:D47"/>
    <mergeCell ref="A48:G48"/>
    <mergeCell ref="A65:D65"/>
    <mergeCell ref="A66:D66"/>
    <mergeCell ref="A52:D52"/>
    <mergeCell ref="A53:D53"/>
    <mergeCell ref="A54:D54"/>
    <mergeCell ref="A55:D55"/>
    <mergeCell ref="A56:D56"/>
    <mergeCell ref="A57:D57"/>
    <mergeCell ref="A63:D63"/>
    <mergeCell ref="A64:D64"/>
    <mergeCell ref="A82:I82"/>
    <mergeCell ref="A83:I83"/>
    <mergeCell ref="A84:I84"/>
    <mergeCell ref="A85:I85"/>
    <mergeCell ref="A86:I86"/>
    <mergeCell ref="A17:I17"/>
    <mergeCell ref="A36:I36"/>
    <mergeCell ref="A50:I50"/>
    <mergeCell ref="A61:I61"/>
    <mergeCell ref="A80:I80"/>
    <mergeCell ref="A73:G73"/>
    <mergeCell ref="A74:G74"/>
    <mergeCell ref="A75:G75"/>
    <mergeCell ref="A76:G76"/>
    <mergeCell ref="A77:G77"/>
    <mergeCell ref="A78:G78"/>
    <mergeCell ref="A58:G58"/>
    <mergeCell ref="A59:G59"/>
    <mergeCell ref="A62:D62"/>
    <mergeCell ref="A67:G67"/>
    <mergeCell ref="A68:G68"/>
    <mergeCell ref="A114:E114"/>
    <mergeCell ref="F114:I114"/>
    <mergeCell ref="A116:I124"/>
    <mergeCell ref="A127:I128"/>
    <mergeCell ref="A87:I87"/>
    <mergeCell ref="A88:I88"/>
    <mergeCell ref="A89:I90"/>
    <mergeCell ref="A95:B95"/>
  </mergeCells>
  <phoneticPr fontId="2" type="noConversion"/>
  <pageMargins left="0.42" right="0.45" top="1" bottom="1" header="0.5" footer="0.5"/>
  <pageSetup scale="73" orientation="portrait" r:id="rId1"/>
  <headerFooter alignWithMargins="0"/>
  <rowBreaks count="1" manualBreakCount="1">
    <brk id="88" max="16383" man="1"/>
  </rowBreaks>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GUINEO ALTURA</vt:lpstr>
      <vt:lpstr>'GUINEO ALTURA'!Print_Area</vt:lpstr>
    </vt:vector>
  </TitlesOfParts>
  <Company>E.E.A Corozal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Agenol Gonzalez</dc:creator>
  <cp:lastModifiedBy>User</cp:lastModifiedBy>
  <cp:lastPrinted>2022-03-08T18:09:57Z</cp:lastPrinted>
  <dcterms:created xsi:type="dcterms:W3CDTF">2009-10-21T17:30:52Z</dcterms:created>
  <dcterms:modified xsi:type="dcterms:W3CDTF">2022-05-04T13:30:54Z</dcterms:modified>
</cp:coreProperties>
</file>