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ser\OneDrive\Documents\Servicios Profesionales AGC\PRESUPUESTOS REVISADOS\"/>
    </mc:Choice>
  </mc:AlternateContent>
  <xr:revisionPtr revIDLastSave="0" documentId="13_ncr:1_{FE84B04F-AE46-4472-AF8C-226BD9C13744}" xr6:coauthVersionLast="47" xr6:coauthVersionMax="47" xr10:uidLastSave="{00000000-0000-0000-0000-000000000000}"/>
  <bookViews>
    <workbookView xWindow="-110" yWindow="-110" windowWidth="22780" windowHeight="14660" xr2:uid="{00000000-000D-0000-FFFF-FFFF00000000}"/>
  </bookViews>
  <sheets>
    <sheet name="PALMAS" sheetId="1" r:id="rId1"/>
  </sheets>
  <definedNames>
    <definedName name="_xlnm.Print_Area" localSheetId="0">PALMAS!$A$1:$F$183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4" i="1" l="1"/>
  <c r="E65" i="1"/>
  <c r="E66" i="1"/>
  <c r="F66" i="1"/>
  <c r="F58" i="1"/>
  <c r="F57" i="1"/>
  <c r="F56" i="1"/>
  <c r="F55" i="1"/>
  <c r="F45" i="1"/>
  <c r="F44" i="1"/>
  <c r="E44" i="1"/>
  <c r="E45" i="1"/>
  <c r="E55" i="1"/>
  <c r="E56" i="1"/>
  <c r="E57" i="1"/>
  <c r="E58" i="1"/>
  <c r="F54" i="1"/>
  <c r="E63" i="1"/>
  <c r="E21" i="1"/>
  <c r="E22" i="1"/>
  <c r="E23" i="1"/>
  <c r="E26" i="1"/>
  <c r="E38" i="1"/>
  <c r="E39" i="1"/>
  <c r="E40" i="1"/>
  <c r="E41" i="1"/>
  <c r="E42" i="1"/>
  <c r="E43" i="1"/>
  <c r="E50" i="1"/>
  <c r="E31" i="1"/>
  <c r="E32" i="1"/>
  <c r="E33" i="1"/>
  <c r="F65" i="1"/>
  <c r="F64" i="1"/>
  <c r="F63" i="1"/>
  <c r="F53" i="1"/>
  <c r="F52" i="1"/>
  <c r="F51" i="1"/>
  <c r="F50" i="1"/>
  <c r="F43" i="1"/>
  <c r="F42" i="1"/>
  <c r="F41" i="1"/>
  <c r="F40" i="1"/>
  <c r="F39" i="1"/>
  <c r="F38" i="1"/>
  <c r="F33" i="1"/>
  <c r="F32" i="1"/>
  <c r="F31" i="1"/>
  <c r="F26" i="1"/>
  <c r="F25" i="1"/>
  <c r="F24" i="1"/>
  <c r="F23" i="1"/>
  <c r="F22" i="1"/>
  <c r="F21" i="1"/>
  <c r="E15" i="1"/>
  <c r="F15" i="1"/>
  <c r="F14" i="1"/>
  <c r="F13" i="1"/>
  <c r="F76" i="1"/>
  <c r="F75" i="1"/>
  <c r="F74" i="1"/>
  <c r="F71" i="1"/>
  <c r="F70" i="1"/>
</calcChain>
</file>

<file path=xl/sharedStrings.xml><?xml version="1.0" encoding="utf-8"?>
<sst xmlns="http://schemas.openxmlformats.org/spreadsheetml/2006/main" count="181" uniqueCount="116">
  <si>
    <t>This Material is Based Upon Work Supported by the Forest Service, U.S. Department of Agriculture under Award Number: 11-DG-11120107-013</t>
  </si>
  <si>
    <t>Revisado por:</t>
  </si>
  <si>
    <t xml:space="preserve">10: De acuerdo con el American Nursery &amp; Landscape Association en su edición del año 2014 del American Standard for Nursery Stock, indican que la altura de la palma puede ser medida de dos maneras: desde la línea del suelo hasta el arco producido por la hoja más alta en su posición natural, o desde la línea del suelo hasta el nacimiento de la primera hoja. Es importante que especifique dentro de su proceso de producción cual es la altura que estará utilizando. </t>
  </si>
  <si>
    <t>9: Se debe tener en cuenta que estos valores son aproximados y pueden variar dependiendo de cada caso.</t>
  </si>
  <si>
    <t>8: Canon de arrendamiento por uso del terreno.</t>
  </si>
  <si>
    <t>7: Corresponde a 7.65% del Seguro Social, 6.1% del Fondo del Seguro del Estado y 2.9% de Desempleo. Se deben hacer ajustes si se contemplan otros porcentajes u obligaciones que no están contempladas en este documento.</t>
  </si>
  <si>
    <t>6: No se consideran: entrega, acarreo o distribución de productos fuera de la finca. Si desea considerar esto dentro de su negocio, debe adicionar el valor del vehículo, los costos de mantenimiento del mismo, el salario del chofer y el seguro choferil dentro del presupuesto.</t>
  </si>
  <si>
    <t>5: Los costos de uso de maquinaria incluyen los costos del operador y del combustible.</t>
  </si>
  <si>
    <t>4: Hace referencia a fungicidas y/o insecticidas. Se sugiere que solo se aplique de ser necesario; y el valor puede variar dependiendo del tipo de producto utilizado y de la plaga que se quiera combatir, se recomienda consultar a un experto antes de aplicar cualquier plaguicida o fungicida.</t>
  </si>
  <si>
    <t xml:space="preserve">3: Usando un cuarto de galón de herbicida mensualmente. Tener en cuenta que la cantidad y la frecuencia de aplicación varían de acuerdo a las condiciones climáticas de la zona. </t>
  </si>
  <si>
    <t>2: Abono "Slow Release" de concentración 8-2-12, se estima una cantidad de 340.5 gramos de abono por palma cada 3 meses.</t>
  </si>
  <si>
    <t>Ingreso Neto</t>
  </si>
  <si>
    <t>Gastos Totales</t>
  </si>
  <si>
    <t>Ingreso Total</t>
  </si>
  <si>
    <t>Producción Mínima (palmas de 6 pies de altura)</t>
  </si>
  <si>
    <t>Precio Mínimo de Venta</t>
  </si>
  <si>
    <t>Break-even</t>
  </si>
  <si>
    <t>TOTAL DE INGRESOS</t>
  </si>
  <si>
    <t>Subsidio salarial</t>
  </si>
  <si>
    <t>Ingreso bruto</t>
  </si>
  <si>
    <t>Valor</t>
  </si>
  <si>
    <t>Precio/Unidad</t>
  </si>
  <si>
    <t>Unidad</t>
  </si>
  <si>
    <t>Cantidad</t>
  </si>
  <si>
    <t>Partida</t>
  </si>
  <si>
    <t>INGRESOS</t>
  </si>
  <si>
    <t>TOTAL GASTOS VARIABLES</t>
  </si>
  <si>
    <t>Total otros gastos</t>
  </si>
  <si>
    <t>-</t>
  </si>
  <si>
    <t>Gastos</t>
  </si>
  <si>
    <t>Interés sobre los gastos</t>
  </si>
  <si>
    <t>Nómina</t>
  </si>
  <si>
    <t>Administración, supervisión e imprevistos</t>
  </si>
  <si>
    <t>Meses</t>
  </si>
  <si>
    <t>Otros Gastos</t>
  </si>
  <si>
    <t>Total Gasto en Mano de obra</t>
  </si>
  <si>
    <t>Hora</t>
  </si>
  <si>
    <t>Abonamiento</t>
  </si>
  <si>
    <t>Control de malezas</t>
  </si>
  <si>
    <t xml:space="preserve">Trasplante </t>
  </si>
  <si>
    <t>Preparación de semilleros</t>
  </si>
  <si>
    <t>Salario/hora</t>
  </si>
  <si>
    <t>Número de horas</t>
  </si>
  <si>
    <t>Gastos en mano de obra</t>
  </si>
  <si>
    <t>Total Gasto en Maquinaria</t>
  </si>
  <si>
    <t>Boleado de las palmas</t>
  </si>
  <si>
    <t>Preparación y arado del terreno</t>
  </si>
  <si>
    <t>Alquiler/hora</t>
  </si>
  <si>
    <t>Total Gasto en Materiales</t>
  </si>
  <si>
    <t>Saco de 50 libras</t>
  </si>
  <si>
    <t>Paquete de 10 bandejas de 72 celdas</t>
  </si>
  <si>
    <t>Bandejas</t>
  </si>
  <si>
    <t>Semilla</t>
  </si>
  <si>
    <t>Semillas</t>
  </si>
  <si>
    <t>Gasto en materiales</t>
  </si>
  <si>
    <t>GASTOS VARIABLES</t>
  </si>
  <si>
    <t>Total Gastos de Inversión</t>
  </si>
  <si>
    <t>Bomba de fumigación de espalda de 4 galones</t>
  </si>
  <si>
    <t>GASTOS DE INVERSION</t>
  </si>
  <si>
    <t>UNIVERSIDAD DE PUERTO RICO</t>
  </si>
  <si>
    <t>COLEGIO DE CIENCIAS AGRICOLAS</t>
  </si>
  <si>
    <t>Puede editar los espacios de las celdas color gris</t>
  </si>
  <si>
    <t>new</t>
  </si>
  <si>
    <r>
      <t>Sistema de riego</t>
    </r>
    <r>
      <rPr>
        <vertAlign val="superscript"/>
        <sz val="12"/>
        <color indexed="8"/>
        <rFont val="Times New Roman"/>
        <family val="1"/>
      </rPr>
      <t>1</t>
    </r>
  </si>
  <si>
    <r>
      <t>Abono</t>
    </r>
    <r>
      <rPr>
        <vertAlign val="superscript"/>
        <sz val="12"/>
        <color indexed="8"/>
        <rFont val="Times New Roman"/>
        <family val="1"/>
      </rPr>
      <t>2</t>
    </r>
  </si>
  <si>
    <r>
      <t>Herbicida</t>
    </r>
    <r>
      <rPr>
        <vertAlign val="superscript"/>
        <sz val="12"/>
        <color indexed="8"/>
        <rFont val="Times New Roman"/>
        <family val="1"/>
      </rPr>
      <t>3</t>
    </r>
  </si>
  <si>
    <r>
      <t>Plaguicidas</t>
    </r>
    <r>
      <rPr>
        <vertAlign val="superscript"/>
        <sz val="12"/>
        <color indexed="8"/>
        <rFont val="Times New Roman"/>
        <family val="1"/>
      </rPr>
      <t>4</t>
    </r>
  </si>
  <si>
    <r>
      <t>Gastos en alquiler de maquinaria</t>
    </r>
    <r>
      <rPr>
        <b/>
        <vertAlign val="superscript"/>
        <sz val="12"/>
        <color indexed="8"/>
        <rFont val="Times New Roman"/>
        <family val="1"/>
      </rPr>
      <t>5</t>
    </r>
  </si>
  <si>
    <r>
      <t>Venta al detal</t>
    </r>
    <r>
      <rPr>
        <vertAlign val="superscript"/>
        <sz val="12"/>
        <color indexed="8"/>
        <rFont val="Times New Roman"/>
        <family val="1"/>
      </rPr>
      <t>6</t>
    </r>
  </si>
  <si>
    <r>
      <t>Obligaciones patronales</t>
    </r>
    <r>
      <rPr>
        <vertAlign val="superscript"/>
        <sz val="12"/>
        <color indexed="8"/>
        <rFont val="Times New Roman"/>
        <family val="1"/>
      </rPr>
      <t>7</t>
    </r>
  </si>
  <si>
    <r>
      <t>Uso del terreno</t>
    </r>
    <r>
      <rPr>
        <vertAlign val="superscript"/>
        <sz val="12"/>
        <color indexed="8"/>
        <rFont val="Times New Roman"/>
        <family val="1"/>
      </rPr>
      <t>8</t>
    </r>
  </si>
  <si>
    <r>
      <t>Electricidad</t>
    </r>
    <r>
      <rPr>
        <vertAlign val="superscript"/>
        <sz val="12"/>
        <color indexed="8"/>
        <rFont val="Times New Roman"/>
        <family val="1"/>
      </rPr>
      <t>9</t>
    </r>
  </si>
  <si>
    <r>
      <t>Agua</t>
    </r>
    <r>
      <rPr>
        <vertAlign val="superscript"/>
        <sz val="12"/>
        <color indexed="8"/>
        <rFont val="Times New Roman"/>
        <family val="1"/>
      </rPr>
      <t>9</t>
    </r>
  </si>
  <si>
    <r>
      <t>Seguros</t>
    </r>
    <r>
      <rPr>
        <vertAlign val="superscript"/>
        <sz val="12"/>
        <color indexed="8"/>
        <rFont val="Times New Roman"/>
        <family val="1"/>
      </rPr>
      <t>9</t>
    </r>
  </si>
  <si>
    <r>
      <t>Palma de seis (6) pies de alto</t>
    </r>
    <r>
      <rPr>
        <vertAlign val="superscript"/>
        <sz val="12"/>
        <color indexed="8"/>
        <rFont val="Times New Roman"/>
        <family val="1"/>
      </rPr>
      <t>10</t>
    </r>
  </si>
  <si>
    <r>
      <t>*: La siguiente información permite estimar los costos de producción de palmas: Foxtail o Cola de Zorra (</t>
    </r>
    <r>
      <rPr>
        <i/>
        <sz val="12"/>
        <color indexed="8"/>
        <rFont val="Times New Roman"/>
        <family val="1"/>
      </rPr>
      <t>Wodyetia bifurcate</t>
    </r>
    <r>
      <rPr>
        <sz val="12"/>
        <color theme="1"/>
        <rFont val="Times New Roman"/>
        <family val="1"/>
      </rPr>
      <t>) y Coco Plumoso (</t>
    </r>
    <r>
      <rPr>
        <i/>
        <sz val="12"/>
        <color indexed="8"/>
        <rFont val="Times New Roman"/>
        <family val="1"/>
      </rPr>
      <t>Syagrus romanzoffiana</t>
    </r>
    <r>
      <rPr>
        <sz val="12"/>
        <color theme="1"/>
        <rFont val="Times New Roman"/>
        <family val="1"/>
      </rPr>
      <t>); en una cuerda de terreno con riego aéreo. El presupuesto está diseñado para una siembra de 560 palmas directamente al suelo con un ciclo de producción de dos (2) años para alcanzar los seis (6) pies de altura. Se estima que el espacio requerido para cada palma es de cincuenta (50) pies cuadrados. Este presupuesto no está diseñado para la producción de plantas madre.</t>
    </r>
  </si>
  <si>
    <r>
      <t>1: El Departamento de Ingeniería Agrícola y Biosistemas de la Universidad de Puerto Rico - Recinto Universitario de Mayag</t>
    </r>
    <r>
      <rPr>
        <sz val="12"/>
        <color indexed="8"/>
        <rFont val="Times New Roman"/>
        <family val="1"/>
      </rPr>
      <t>üez, estima que para un cultivo de siembra de palmas directamente al suelo, con un sistema de riego aéreo permanente, para una cuerda de terreno, cuesta alrededor de $2,000.</t>
    </r>
  </si>
  <si>
    <t>Versión en Excel:</t>
  </si>
  <si>
    <t>INGRESO NETO</t>
  </si>
  <si>
    <t>Supuestos</t>
  </si>
  <si>
    <t>Presupuesto electrónico creado por:</t>
  </si>
  <si>
    <t>Dra. Gladys M. González Martínez</t>
  </si>
  <si>
    <t>Catedrática, Departamento de Economía Agrícola</t>
  </si>
  <si>
    <t>Directora de Proyecto Z-244</t>
  </si>
  <si>
    <t>Estación Experimental Agrícola</t>
  </si>
  <si>
    <t>Dr. Alwin J. Jiménez Maldonado</t>
  </si>
  <si>
    <t>Catedrático, Departamento de Economía Agrícola</t>
  </si>
  <si>
    <t>Colaborador de Proyecto Z-244</t>
  </si>
  <si>
    <t>Servicio de Extensión Agrícola</t>
  </si>
  <si>
    <t>Alexander Cano</t>
  </si>
  <si>
    <t>Asistente de Investigación Graduado</t>
  </si>
  <si>
    <t>Departamento de Economía Agrícola</t>
  </si>
  <si>
    <t>Andrés Alonso</t>
  </si>
  <si>
    <t>Catedrática</t>
  </si>
  <si>
    <t>Departamento de Cultivos y Ciencias Agro-ambientales</t>
  </si>
  <si>
    <t>Prof. Sally González</t>
  </si>
  <si>
    <t>Especialista en Arquitectura Paisajista y Forestación Urbana</t>
  </si>
  <si>
    <t>Prof. Eric A. Irizarry</t>
  </si>
  <si>
    <t>Catedrático</t>
  </si>
  <si>
    <t>Departamento de Ingeniería Agrícola y Biosistemas</t>
  </si>
  <si>
    <t>Dra. Alexandra Gregory Crespo</t>
  </si>
  <si>
    <t>Herold Kasandor Eustache</t>
  </si>
  <si>
    <t>Estudiante graduado</t>
  </si>
  <si>
    <t>Yaira A. Avilés Ortiz</t>
  </si>
  <si>
    <t>Economista Agrícola</t>
  </si>
  <si>
    <t xml:space="preserve">AVISO: Los Presupuestos Modelos presentan la información de los ingresos y gastos bajo condiciones normales y características particulares de una finca.  La Universidad de Puerto Rico no asume responsabilidad por los resultados si los ingresos y gastos de una empresa en particular difieren de dicha publicación. El usuario de estos modelos releva a la Universidad de Puerto Rico de toda responsabilidad, reclamación, pérdida, daño o costo relacionado o surgido por el uso de estos modelos. </t>
  </si>
  <si>
    <t>Proyecto Z-244: Nursery Market Viability Assessment in Puerto Rico</t>
  </si>
  <si>
    <t>This material is based upon work supported by USDA/OPPE under Award Number: AO212501x443G010</t>
  </si>
  <si>
    <t>Mi finca</t>
  </si>
  <si>
    <t>RECINTO UNIVERSITARIO DE MAYAGUEZ</t>
  </si>
  <si>
    <t>Marzo 2022</t>
  </si>
  <si>
    <t>Presupuesto modelo: Siembra y producción de Palmas*</t>
  </si>
  <si>
    <t>Gastos e ingresos proyectados para la producción de 720 celdas de palma</t>
  </si>
  <si>
    <t>Dra. María del C. Libran</t>
  </si>
  <si>
    <t>Fecha Revisión:</t>
  </si>
  <si>
    <t>Gastos misceláneos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</si>
</sst>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0.00"/>
    <numFmt numFmtId="165" formatCode="#,##0.0"/>
  </numFmts>
  <fonts count="13" x14ac:knownFonts="1">
    <font>
      <sz val="11"/>
      <color theme="1"/>
      <name val="Calibri"/>
      <family val="2"/>
      <scheme val="minor"/>
    </font>
    <font>
      <sz val="11"/>
      <color theme="1"/>
      <name val="Calibri"/>
      <family val="2"/>
      <scheme val="minor"/>
    </font>
    <font>
      <sz val="10"/>
      <name val="Arial"/>
      <family val="2"/>
    </font>
    <font>
      <sz val="12"/>
      <color theme="1"/>
      <name val="Times New Roman"/>
      <family val="1"/>
    </font>
    <font>
      <b/>
      <sz val="12"/>
      <name val="Times New Roman"/>
      <family val="1"/>
    </font>
    <font>
      <sz val="12"/>
      <name val="Times New Roman"/>
      <family val="1"/>
    </font>
    <font>
      <b/>
      <sz val="12"/>
      <color rgb="FF000000"/>
      <name val="Times New Roman"/>
      <family val="1"/>
    </font>
    <font>
      <b/>
      <sz val="12"/>
      <color theme="1"/>
      <name val="Times New Roman"/>
      <family val="1"/>
    </font>
    <font>
      <sz val="12"/>
      <color rgb="FF000000"/>
      <name val="Times New Roman"/>
      <family val="1"/>
    </font>
    <font>
      <vertAlign val="superscript"/>
      <sz val="12"/>
      <color indexed="8"/>
      <name val="Times New Roman"/>
      <family val="1"/>
    </font>
    <font>
      <b/>
      <vertAlign val="superscript"/>
      <sz val="12"/>
      <color indexed="8"/>
      <name val="Times New Roman"/>
      <family val="1"/>
    </font>
    <font>
      <i/>
      <sz val="12"/>
      <color indexed="8"/>
      <name val="Times New Roman"/>
      <family val="1"/>
    </font>
    <font>
      <sz val="12"/>
      <color indexed="8"/>
      <name val="Times New Roman"/>
      <family val="1"/>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1" fillId="0" borderId="0" applyFont="0" applyFill="0" applyBorder="0" applyAlignment="0" applyProtection="0"/>
  </cellStyleXfs>
  <cellXfs count="100">
    <xf numFmtId="0" fontId="0" fillId="0" borderId="0" xfId="0"/>
    <xf numFmtId="0" fontId="4" fillId="0" borderId="0" xfId="0" applyFont="1" applyAlignment="1">
      <alignment horizontal="center"/>
    </xf>
    <xf numFmtId="0" fontId="3" fillId="0" borderId="0" xfId="0" applyFont="1" applyProtection="1">
      <protection locked="0"/>
    </xf>
    <xf numFmtId="164" fontId="3" fillId="2" borderId="1" xfId="0" applyNumberFormat="1" applyFont="1" applyFill="1" applyBorder="1" applyAlignment="1" applyProtection="1">
      <alignment horizontal="right"/>
      <protection locked="0"/>
    </xf>
    <xf numFmtId="164" fontId="7" fillId="0" borderId="1" xfId="0" applyNumberFormat="1" applyFont="1" applyBorder="1" applyAlignment="1" applyProtection="1">
      <alignment horizontal="right"/>
    </xf>
    <xf numFmtId="3" fontId="3" fillId="2" borderId="1" xfId="1" applyNumberFormat="1" applyFont="1" applyFill="1" applyBorder="1" applyAlignment="1" applyProtection="1">
      <alignment horizontal="center"/>
      <protection locked="0"/>
    </xf>
    <xf numFmtId="4" fontId="3" fillId="2" borderId="1" xfId="0" applyNumberFormat="1" applyFont="1" applyFill="1" applyBorder="1" applyAlignment="1" applyProtection="1">
      <alignment horizontal="center"/>
      <protection locked="0"/>
    </xf>
    <xf numFmtId="164" fontId="3" fillId="0" borderId="1" xfId="0" applyNumberFormat="1" applyFont="1" applyBorder="1" applyAlignment="1" applyProtection="1">
      <alignment horizontal="right"/>
    </xf>
    <xf numFmtId="3" fontId="3" fillId="2" borderId="1" xfId="0" applyNumberFormat="1" applyFont="1" applyFill="1" applyBorder="1" applyAlignment="1" applyProtection="1">
      <alignment horizontal="center" vertical="center"/>
      <protection locked="0"/>
    </xf>
    <xf numFmtId="4" fontId="3" fillId="2" borderId="1" xfId="0" applyNumberFormat="1" applyFont="1" applyFill="1" applyBorder="1" applyAlignment="1" applyProtection="1">
      <alignment horizontal="center" vertical="center"/>
      <protection locked="0"/>
    </xf>
    <xf numFmtId="164" fontId="3" fillId="0" borderId="1" xfId="0" applyNumberFormat="1" applyFont="1" applyBorder="1" applyAlignment="1" applyProtection="1">
      <alignment horizontal="right" vertical="center"/>
    </xf>
    <xf numFmtId="3" fontId="3" fillId="2" borderId="1" xfId="0" applyNumberFormat="1" applyFont="1" applyFill="1" applyBorder="1" applyAlignment="1" applyProtection="1">
      <alignment horizontal="center"/>
      <protection locked="0"/>
    </xf>
    <xf numFmtId="3" fontId="3" fillId="0" borderId="1" xfId="0" applyNumberFormat="1" applyFont="1" applyBorder="1" applyAlignment="1" applyProtection="1">
      <alignment horizontal="center"/>
    </xf>
    <xf numFmtId="0" fontId="4" fillId="0" borderId="0" xfId="0" applyFont="1" applyAlignment="1"/>
    <xf numFmtId="0" fontId="4" fillId="0" borderId="0" xfId="3" applyFont="1" applyAlignment="1"/>
    <xf numFmtId="0" fontId="6" fillId="0" borderId="0" xfId="0" applyFont="1" applyAlignment="1" applyProtection="1">
      <protection locked="0"/>
    </xf>
    <xf numFmtId="164" fontId="3" fillId="0" borderId="0" xfId="0" applyNumberFormat="1" applyFont="1" applyBorder="1" applyAlignment="1" applyProtection="1">
      <alignment horizontal="right"/>
    </xf>
    <xf numFmtId="164" fontId="7" fillId="0" borderId="0" xfId="0" applyNumberFormat="1" applyFont="1" applyBorder="1" applyAlignment="1" applyProtection="1">
      <alignment horizontal="right"/>
    </xf>
    <xf numFmtId="164" fontId="3" fillId="0" borderId="1" xfId="0" applyNumberFormat="1" applyFont="1" applyBorder="1" applyAlignment="1" applyProtection="1">
      <alignment horizontal="center"/>
    </xf>
    <xf numFmtId="2" fontId="3" fillId="0" borderId="3" xfId="0" applyNumberFormat="1" applyFont="1" applyBorder="1" applyAlignment="1" applyProtection="1">
      <alignment horizontal="right"/>
    </xf>
    <xf numFmtId="0" fontId="5" fillId="0" borderId="0" xfId="0" applyFont="1" applyAlignment="1"/>
    <xf numFmtId="164" fontId="3" fillId="2" borderId="1" xfId="0" applyNumberFormat="1" applyFont="1" applyFill="1" applyBorder="1" applyAlignment="1" applyProtection="1">
      <alignment horizontal="center" vertical="center"/>
      <protection locked="0"/>
    </xf>
    <xf numFmtId="164" fontId="3" fillId="0" borderId="1" xfId="0" applyNumberFormat="1" applyFont="1" applyBorder="1" applyAlignment="1" applyProtection="1">
      <alignment horizontal="center" vertical="center"/>
    </xf>
    <xf numFmtId="0" fontId="7" fillId="0" borderId="0" xfId="0" applyFont="1" applyAlignment="1" applyProtection="1">
      <protection locked="0"/>
    </xf>
    <xf numFmtId="10" fontId="3" fillId="2" borderId="1" xfId="2" applyNumberFormat="1" applyFont="1" applyFill="1" applyBorder="1" applyAlignment="1" applyProtection="1">
      <alignment horizontal="center" vertical="center"/>
      <protection locked="0"/>
    </xf>
    <xf numFmtId="44" fontId="3" fillId="2" borderId="1" xfId="4"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right"/>
    </xf>
    <xf numFmtId="0" fontId="4" fillId="0" borderId="0" xfId="0" applyFont="1" applyAlignment="1" applyProtection="1">
      <alignment horizontal="center"/>
    </xf>
    <xf numFmtId="0" fontId="3" fillId="0" borderId="0" xfId="0" applyFont="1" applyProtection="1"/>
    <xf numFmtId="0" fontId="6" fillId="0" borderId="0" xfId="0" applyFont="1" applyAlignment="1" applyProtection="1"/>
    <xf numFmtId="0" fontId="7" fillId="0" borderId="1" xfId="0" applyFont="1" applyBorder="1" applyProtection="1"/>
    <xf numFmtId="3" fontId="7" fillId="0" borderId="1" xfId="0"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4" fontId="7" fillId="0" borderId="1" xfId="0" applyNumberFormat="1" applyFont="1" applyBorder="1" applyAlignment="1" applyProtection="1">
      <alignment horizontal="center" vertical="center"/>
    </xf>
    <xf numFmtId="164" fontId="7" fillId="0" borderId="1" xfId="0" applyNumberFormat="1" applyFont="1" applyBorder="1" applyAlignment="1" applyProtection="1">
      <alignment horizontal="center" vertical="center"/>
    </xf>
    <xf numFmtId="0" fontId="8" fillId="0" borderId="1" xfId="0" applyFont="1" applyBorder="1" applyProtection="1"/>
    <xf numFmtId="3" fontId="3" fillId="0" borderId="1"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4" fontId="3" fillId="0" borderId="1" xfId="0" applyNumberFormat="1" applyFont="1" applyBorder="1" applyAlignment="1" applyProtection="1">
      <alignment horizontal="center" vertical="center"/>
    </xf>
    <xf numFmtId="0" fontId="8" fillId="0" borderId="1" xfId="0" applyFont="1" applyBorder="1" applyAlignment="1" applyProtection="1">
      <alignment horizontal="left" vertical="center" wrapText="1"/>
    </xf>
    <xf numFmtId="0" fontId="8" fillId="0" borderId="0" xfId="0" applyFont="1" applyAlignment="1" applyProtection="1">
      <alignment horizontal="right"/>
    </xf>
    <xf numFmtId="165" fontId="3" fillId="0" borderId="0" xfId="0" applyNumberFormat="1" applyFont="1" applyBorder="1" applyAlignment="1" applyProtection="1">
      <alignment horizontal="center"/>
    </xf>
    <xf numFmtId="4" fontId="3" fillId="0" borderId="0" xfId="0" applyNumberFormat="1" applyFont="1" applyProtection="1"/>
    <xf numFmtId="164" fontId="3" fillId="0" borderId="0" xfId="0" applyNumberFormat="1" applyFont="1" applyAlignment="1" applyProtection="1">
      <alignment horizontal="right"/>
    </xf>
    <xf numFmtId="0" fontId="3" fillId="0" borderId="1" xfId="0" applyFont="1" applyBorder="1" applyProtection="1"/>
    <xf numFmtId="0" fontId="3" fillId="0" borderId="1" xfId="0" applyFont="1" applyBorder="1" applyAlignment="1" applyProtection="1">
      <alignment horizontal="center"/>
    </xf>
    <xf numFmtId="0" fontId="3" fillId="0" borderId="1" xfId="0" applyFont="1" applyBorder="1" applyAlignment="1" applyProtection="1">
      <alignment horizontal="left" vertical="center"/>
    </xf>
    <xf numFmtId="0" fontId="3" fillId="0" borderId="1" xfId="0" applyFont="1" applyBorder="1" applyAlignment="1" applyProtection="1">
      <alignment horizontal="center" vertical="center" wrapText="1"/>
    </xf>
    <xf numFmtId="4" fontId="3" fillId="0" borderId="1" xfId="0" applyNumberFormat="1" applyFont="1" applyBorder="1" applyAlignment="1" applyProtection="1">
      <alignment horizontal="center"/>
    </xf>
    <xf numFmtId="0" fontId="7" fillId="0" borderId="0" xfId="0" applyFont="1" applyBorder="1" applyAlignment="1" applyProtection="1">
      <alignment horizontal="center"/>
    </xf>
    <xf numFmtId="3" fontId="7" fillId="0" borderId="1" xfId="0" applyNumberFormat="1" applyFont="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0" xfId="0" applyFont="1" applyBorder="1" applyAlignment="1" applyProtection="1">
      <alignment horizontal="center"/>
    </xf>
    <xf numFmtId="0" fontId="3" fillId="0" borderId="0" xfId="0" applyFont="1" applyBorder="1" applyAlignment="1" applyProtection="1"/>
    <xf numFmtId="0" fontId="3" fillId="0" borderId="1" xfId="0" applyFont="1" applyBorder="1" applyAlignment="1" applyProtection="1">
      <alignment wrapText="1"/>
    </xf>
    <xf numFmtId="9" fontId="3" fillId="0" borderId="1" xfId="2" applyFont="1" applyBorder="1" applyAlignment="1" applyProtection="1">
      <alignment horizontal="center" vertical="center"/>
    </xf>
    <xf numFmtId="9" fontId="3" fillId="0" borderId="1" xfId="2" applyFont="1" applyBorder="1" applyAlignment="1" applyProtection="1">
      <alignment horizontal="center"/>
    </xf>
    <xf numFmtId="0" fontId="7" fillId="0" borderId="0" xfId="0" applyFont="1" applyBorder="1" applyAlignment="1" applyProtection="1">
      <alignment horizontal="left"/>
    </xf>
    <xf numFmtId="0" fontId="7" fillId="0" borderId="0" xfId="0" applyFont="1" applyBorder="1" applyAlignment="1" applyProtection="1"/>
    <xf numFmtId="44" fontId="3" fillId="0" borderId="1" xfId="4" applyFont="1" applyBorder="1" applyProtection="1"/>
    <xf numFmtId="2" fontId="3" fillId="0" borderId="1" xfId="0" applyNumberFormat="1" applyFont="1" applyBorder="1" applyProtection="1"/>
    <xf numFmtId="0" fontId="3" fillId="0" borderId="3" xfId="0" applyFont="1" applyBorder="1" applyAlignment="1" applyProtection="1">
      <alignment horizontal="left"/>
    </xf>
    <xf numFmtId="164" fontId="3" fillId="0" borderId="1" xfId="0" applyNumberFormat="1" applyFont="1" applyBorder="1" applyProtection="1"/>
    <xf numFmtId="0" fontId="3" fillId="0" borderId="0" xfId="0" applyFont="1" applyAlignment="1" applyProtection="1">
      <alignment horizontal="left" vertical="top" wrapText="1"/>
    </xf>
    <xf numFmtId="0" fontId="3" fillId="0" borderId="0" xfId="0" applyFont="1" applyAlignment="1" applyProtection="1">
      <alignment vertical="top"/>
    </xf>
    <xf numFmtId="0" fontId="7" fillId="0" borderId="0" xfId="0" applyFont="1" applyAlignment="1" applyProtection="1">
      <alignment vertical="top"/>
    </xf>
    <xf numFmtId="0" fontId="3" fillId="0" borderId="0" xfId="0" applyFont="1" applyAlignment="1" applyProtection="1">
      <alignment horizontal="left" vertical="top"/>
    </xf>
    <xf numFmtId="0" fontId="4" fillId="0" borderId="0" xfId="0" applyFont="1" applyProtection="1"/>
    <xf numFmtId="0" fontId="5" fillId="0" borderId="0" xfId="0" applyFont="1" applyProtection="1"/>
    <xf numFmtId="0" fontId="7" fillId="0" borderId="0" xfId="0" applyFont="1" applyAlignment="1" applyProtection="1">
      <alignment horizontal="left" vertical="top"/>
    </xf>
    <xf numFmtId="0" fontId="3" fillId="0" borderId="0" xfId="0" applyFont="1" applyAlignment="1" applyProtection="1">
      <alignment horizontal="center" wrapText="1"/>
    </xf>
    <xf numFmtId="3" fontId="3" fillId="0" borderId="0" xfId="0" applyNumberFormat="1" applyFont="1" applyAlignment="1" applyProtection="1">
      <alignment horizontal="center"/>
    </xf>
    <xf numFmtId="0" fontId="3" fillId="0" borderId="0" xfId="0" applyFont="1"/>
    <xf numFmtId="0" fontId="7" fillId="0" borderId="0" xfId="0" applyFont="1" applyAlignment="1" applyProtection="1">
      <alignment horizontal="center" vertical="center" wrapText="1"/>
    </xf>
    <xf numFmtId="0" fontId="7" fillId="0" borderId="0" xfId="0" applyFont="1" applyAlignment="1" applyProtection="1">
      <alignment horizontal="center" vertical="top" wrapText="1"/>
    </xf>
    <xf numFmtId="0" fontId="7" fillId="0" borderId="0" xfId="0" applyFont="1" applyAlignment="1" applyProtection="1">
      <alignment horizontal="center" wrapText="1"/>
    </xf>
    <xf numFmtId="0" fontId="6" fillId="0" borderId="0" xfId="0" applyFont="1" applyAlignment="1" applyProtection="1">
      <alignment horizontal="center" vertical="center"/>
    </xf>
    <xf numFmtId="0" fontId="7" fillId="0" borderId="1" xfId="0" applyFont="1" applyBorder="1" applyAlignment="1" applyProtection="1">
      <alignment horizontal="center"/>
    </xf>
    <xf numFmtId="0" fontId="7" fillId="0" borderId="0" xfId="0" applyFont="1" applyBorder="1" applyAlignment="1" applyProtection="1">
      <alignment horizontal="center"/>
    </xf>
    <xf numFmtId="0" fontId="6" fillId="0" borderId="1" xfId="0" applyFont="1" applyBorder="1" applyAlignment="1" applyProtection="1">
      <alignment horizontal="center"/>
    </xf>
    <xf numFmtId="0" fontId="7" fillId="0" borderId="4" xfId="0" applyFont="1" applyBorder="1" applyAlignment="1" applyProtection="1">
      <alignment horizontal="center"/>
    </xf>
    <xf numFmtId="0" fontId="7" fillId="0" borderId="2" xfId="0" applyFont="1" applyBorder="1" applyAlignment="1" applyProtection="1">
      <alignment horizontal="center"/>
    </xf>
    <xf numFmtId="0" fontId="7" fillId="0" borderId="5" xfId="0" applyFont="1" applyBorder="1" applyAlignment="1" applyProtection="1">
      <alignment horizontal="center"/>
    </xf>
    <xf numFmtId="0" fontId="3" fillId="0" borderId="0" xfId="0" applyFont="1" applyAlignment="1" applyProtection="1">
      <alignment horizontal="left" vertical="top" wrapText="1"/>
    </xf>
    <xf numFmtId="0" fontId="3" fillId="0" borderId="0" xfId="0" applyFont="1" applyAlignment="1" applyProtection="1">
      <alignment horizontal="left" wrapText="1"/>
    </xf>
    <xf numFmtId="0" fontId="3" fillId="0" borderId="1" xfId="0" applyFont="1" applyBorder="1" applyAlignment="1" applyProtection="1">
      <alignment horizontal="left"/>
    </xf>
    <xf numFmtId="0" fontId="7" fillId="0" borderId="1" xfId="0" applyFont="1" applyBorder="1" applyAlignment="1" applyProtection="1">
      <alignment horizontal="left"/>
    </xf>
    <xf numFmtId="0" fontId="3" fillId="0" borderId="4" xfId="0" applyFont="1" applyBorder="1" applyAlignment="1" applyProtection="1">
      <alignment horizontal="left"/>
    </xf>
    <xf numFmtId="0" fontId="3" fillId="0" borderId="2" xfId="0" applyFont="1" applyBorder="1" applyAlignment="1" applyProtection="1">
      <alignment horizontal="left"/>
    </xf>
    <xf numFmtId="0" fontId="7" fillId="0" borderId="2" xfId="0" applyFont="1" applyBorder="1" applyAlignment="1" applyProtection="1">
      <alignment horizontal="left"/>
    </xf>
    <xf numFmtId="0" fontId="4" fillId="0" borderId="0" xfId="0" applyFont="1" applyAlignment="1" applyProtection="1">
      <alignment horizontal="center"/>
    </xf>
    <xf numFmtId="0" fontId="4" fillId="0" borderId="0" xfId="3" applyFont="1" applyAlignment="1" applyProtection="1">
      <alignment horizontal="center"/>
    </xf>
    <xf numFmtId="0" fontId="7" fillId="0" borderId="0" xfId="0" applyFont="1" applyAlignment="1" applyProtection="1">
      <alignment horizontal="center"/>
    </xf>
    <xf numFmtId="0" fontId="6" fillId="2" borderId="0" xfId="0" applyFont="1" applyFill="1" applyAlignment="1" applyProtection="1">
      <alignment horizontal="center"/>
    </xf>
    <xf numFmtId="0" fontId="6" fillId="0" borderId="0" xfId="0" applyFont="1" applyAlignment="1" applyProtection="1">
      <alignment horizontal="center"/>
      <protection locked="0"/>
    </xf>
    <xf numFmtId="0" fontId="3" fillId="0" borderId="0" xfId="0" applyFont="1" applyBorder="1" applyAlignment="1" applyProtection="1">
      <alignment horizontal="center"/>
    </xf>
    <xf numFmtId="0" fontId="3" fillId="0" borderId="0" xfId="0" applyFont="1" applyFill="1" applyAlignment="1" applyProtection="1">
      <alignment horizontal="left" vertical="top" wrapText="1"/>
    </xf>
    <xf numFmtId="0" fontId="7" fillId="0" borderId="0" xfId="0" applyFont="1" applyAlignment="1" applyProtection="1">
      <alignment horizontal="center" vertical="top"/>
    </xf>
    <xf numFmtId="0" fontId="3" fillId="0" borderId="0" xfId="0" applyFont="1" applyAlignment="1" applyProtection="1">
      <alignment horizontal="left"/>
    </xf>
    <xf numFmtId="0" fontId="3" fillId="0" borderId="0" xfId="0" applyFont="1" applyAlignment="1" applyProtection="1">
      <alignment horizontal="left" vertical="center" wrapText="1"/>
    </xf>
  </cellXfs>
  <cellStyles count="5">
    <cellStyle name="Comma" xfId="1" builtinId="3"/>
    <cellStyle name="Currency" xfId="4" builtinId="4"/>
    <cellStyle name="Normal" xfId="0" builtinId="0"/>
    <cellStyle name="Normal 2"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4</xdr:col>
      <xdr:colOff>0</xdr:colOff>
      <xdr:row>135</xdr:row>
      <xdr:rowOff>0</xdr:rowOff>
    </xdr:from>
    <xdr:ext cx="304800" cy="304800"/>
    <xdr:sp macro="" textlink="">
      <xdr:nvSpPr>
        <xdr:cNvPr id="2" name="AutoShape 2" descr="Resultado de imagen para estacion experimental agricola logo">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2438400" y="22098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136</xdr:row>
      <xdr:rowOff>0</xdr:rowOff>
    </xdr:from>
    <xdr:ext cx="304800" cy="304800"/>
    <xdr:sp macro="" textlink="">
      <xdr:nvSpPr>
        <xdr:cNvPr id="3" name="AutoShape 3" descr="Resultado de imagen para estacion experimental agricola logo">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828800" y="222885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133</xdr:row>
      <xdr:rowOff>0</xdr:rowOff>
    </xdr:from>
    <xdr:ext cx="304800" cy="304800"/>
    <xdr:sp macro="" textlink="">
      <xdr:nvSpPr>
        <xdr:cNvPr id="4" name="AutoShape 5" descr="Resultado de imagen para estacion experimental agricola logo">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219200" y="21717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133</xdr:row>
      <xdr:rowOff>0</xdr:rowOff>
    </xdr:from>
    <xdr:ext cx="304800" cy="304800"/>
    <xdr:sp macro="" textlink="">
      <xdr:nvSpPr>
        <xdr:cNvPr id="5" name="AutoShape 6" descr="data:image/jpeg;base64,/9j/4AAQSkZJRgABAQAAAQABAAD/2wCEAAkGBxQTEhUUExQWFRUXGBwaGRgYGR0bGRccHxocHB8hHCAcICggHh4oHBodITEiJSkrLi4uIB8zODMsNygtLiwBCgoKDg0OGxAQGy8mICU0LC8sNDQ0LDQ0LCwsLCwsLCwsLDUsLCw0LCwsNCwsLCwsLDQsLCwsLCwsLCwsLCwsLP/AABEIANcA6wMBIgACEQEDEQH/xAAcAAACAwEBAQEAAAAAAAAAAAAABgQFBwMCAQj/xABNEAACAQIDBQUEBgcFBgMJAAABAgMAEQQSIQUGMUFREyJhcYEykaGxFCNCUsHRBzNTYnKS8BWCotLhJENzssLxJVRVFjREY4OTlLPD/8QAGgEAAgMBAQAAAAAAAAAAAAAAAAIBAwQFBv/EADMRAAIBAgMECAYDAQEBAAAAAAABAgMRBCExEkFRsRMicYGRodHwBRQyYcHhI0JS8TMV/9oADAMBAAIRAxEAPwDcKKKKACiiigAooooAKKK+E0AfaKXNpb5QRt2cebES/ciGb48PdeqnHbWxrC8skOAQ8AfrJiPAf9jWaeLpx0z7PXQr6RXss39vdh3kkCi7EKOpNhVLjd7sHF7U6E9Fu3/Lek7D4KOc5lixOON/bmkyRg+A6eFQDtto5MiQ4eAhspKxgsutjqb3tWaWMnuSXn6DKNV7kvP34jod9Y2/VYfEy+KxG3xNeW3oxJ9nZ8+p+0Qv4aVHxCEyjDttCUTMLqFQKvAkcB4HnSjh5ZjilgmllP1uRvrG+9Y21quWIq/65DKlJ6y8v+jqd4Mf/wCnH/7y10TeDFj2tnv/AHZENZ7twmLESorvlVyBdiTblzphx2xnSLCGJ5RJKQrd9uLLm4X0sAaVV6n+n5egdDL/AE/L0GM73Zf1uExSePZ5h7wa6YXfbBObdtkPR1ZfiRb40obzYyfCT9nHPKVyKwzNm43B4+IqTsbFYrFRs7HDuqkLadBZiR1Ap1iqidr37v8AhDpz3NeBoOGxSSC8bq46qQflXasmkxWFEhWTDmGRTYvhZCNfAcKuMHtKZTbDY0Sn9ji1yv5ZtLmr443/AEvAh7cdY+BoNFKkW+XZkLjIJMOfv+3GfJh/rTLhMUkih42V1PAqbitNOtCf0sIzUtDtRRRVowUUUUAFFFFABRRRQAUUUUAFFFFABRXiaZUUsxCqBckmwA8aTcZtybGZhhj2GGW+fEvpcc8l/wDv5VTWrxprPXgJOajlv4FvtzeiKA9moM054RJqb+Nr2+fhS1tHtZiPp0pQH2cHh+9I38Vvx08qqcRtiPDWTCq4ze3iGH1sgvqY82gHHX/vV9urs6A4j6Rh5y4ysHST9YCbak8f641zZ1ZVX1n3e9QVGUs6ngvzx5FNsrbSvKmHgVcHC5sWWxlOml3PAk2HhVouxsJPLNhwkyzoCe1dixbgLnU3BuDwFxSVtXDtDPItipVzbkbZtCPzp0x28UrYATQ5Q98k7Ad5dLAjpfx61WuDNCikrIh7nHtYsRg2cofaVhysbNa1iRoNKWNqRxK9oZGkW3tMuXXnYdK9bA2kYMQkgubHUDiwOhHnVltxY3H1eHGGuxYvLJZmvfTKTe2t9Ki21EltRzY54DaiMmHayLNNEVSUgGzrplPPib2v161nsYkjxa9rcSCYZr9cwJN/HjevMm0lWNImxF1jYsojQkqx6M2So+L23C755GxEj6d4lVOnDk1XqjUqWcYtlPzFNby53kw2faTxj7ciD3habm3kCpjCQt8O2WK45lcg/wAQb0JrMpNuRl85WYt94y9735K+LtWA3BWYAm5tIDc9SCgvxNP8pWX9H4P0F+apcRn38lzvh5fvwAm3W5P/AFV3mMMWz4Ypu0zSlpVyW4jQZr8rEUr4va2HdUD4iRQoKoJEWwHEgFWv05VbYvaxxECRA4aTKAEYd1wByGe3G3KqJRcW7qxYq0HozxufgRNikDeyvfbpZdfnanTbOyI2xUuInW8EcANuTN3vkPiRSZgcV9Gw+IVldZpQEW6kDJzsfU/Crve7bwbBwRKwLSKrPbkABp/N8qVKyLdSt3Yxs7ydjHIoVgSI5e9GeeWxueHTpVm0Igk0zbPmPDXPhZf8v4VC3eUYTDvjHtna6QKep4t/XIHrVTgcNiMZIEDNIRc3YkqgJ1JPLXlUblxEnTjPUf8AAb3mNljxsfZM3syrrC/iG5f1wpsRwQCCCDwI4Gsx23H9A7OHN9IjdbyRSDujW11PFb62t05102LtB4QZMGWlgGsmGc3kiHVOq+I9a10sVKLtLNef7KJKUM3mvM0yioGxtsRYmMSRNccx9pT0I5VProxkpK6GTTV0FFFFSSFFFFABRRRQAVxxmKSJGkkYKqi5JrpI4UEkgAC5J4ACs/x2PXGM08xK4CA9xec7jw5/142z4iv0astX7uJOVslq9PfA+47GfTB2+JJhwKHuR/bnI4cOPp6czVHJvMJJo+0jAwsZ0hXgByJA0YjjbhVbt3bD4l8zaIuiIPZQfn41WVyXNt3LaVFQzeber97h43n2OZc+KfEp2GW8Wl7X4IANOPPjSpsbFdlPE40yut/K+vwvVju5t8RBoZhnw76MvHL4r/XjxrltiaF8pSMQwrcIRrJL7zr5nQdSdKnXNDykoq70GHb+3Q88uHkgTEKP1ZU2Ze6D7QvoDe50pS+kCJWXOzBvajjbum33m4H0B86jyzEjKB2cZ+yNSf4jxY+Gg8BUMC3HgNeXnyPSurhvhs6nWqZLz99vgc6rjW8oHZtsSC4jURLzKaG3i+rfG1V0rknjmJtzOv4mu7EHl5X4ajn10t61yxMXeuL+n49K7NLCUaf0xMjm5PNkcIL2+NeGFdbaEnQ/Pj+Irn8/hWkDmTXwmujrXg0MkWtq4Ui8kzcdFUak+trAeQrzseaKKzSM1+NkY8PELzvyNhavG8kp7TLfRRwvwJ+WltK8YDZ3cMjg2GirwzsdB6XIriYjYlktPNm5K9PrMYo9/ZEIWBWyk6q5ureGXVaYYd4sLI8kcq9i8ZIZ4/YNjYnKx4X6EeVZay5WtfgeI+YqbsKQ/SF1vmJBvzv18zass8JBRstw6jsR6jNmx8skqw53VoIwFDxC4VerLxDW6gU6bDxGGa2HwjsgQh3bLrKotfvctbA+FwKwJdpT4GQPCx7M6Zb+z4A8geh08Kfd3N4lmBMLCCV1KEcEfkQf2b3/ALvlWOUHHPcx4V9NolbfxjYrFOVBbM2VAOJA0FvPj61bY3ZyYGFWZ2+mMQy5G0QePIjz4mpO6ECxRzOq58YgIEbaFR4db9R5Uo4zFPI7PISzk6k/Lw8qpeWZpGPZuMMsnbYYiHGD2o+EWIHOw5N4c/jWgbubeTFISBkkQ2kjPtIfyrF0YggjQjUEcQaacBj3mYTw2XGxDvAaDExjjcc3A9/utZQrum8tN697+ZmnT2HtR03r8o1aiq/YW10xUSyx89GU8VbmDVhXYjJSV0SmmroKKKKkkKKKrd4tqjDQPKdSNFH3mOgHvpZyUIuT3ENpK7KDerFHEy/Qo2yoO/iH5Ig1t5n8uV6odtYGbFRLJh0H0aO6xxqe9YaF7cyT6+GtfcbKuGRIJSTJOwlxbL7WUm+T+vHrTNsXB4UAzYQtbmqOxv4MjHj569K4zbm25av3YKMGuvLV+S4eplDCxtzHwrya0Pbs2zsSTncxSj7RRlYH94Ea+utJMEKoDI3fXMVjW1u1YdR90aE+gqvYzyLpTUY7TPMcQQBnGZm1jj+9+8/RP+by1rzMhY5nOZz6WHRRyAHSuqgklnOZ21J/AdAK9EfCvQ4LAqmlOevL9+0cHEYqVWX2Iix2vqeN6stmbvz4gExJdeZJCj321IsPzqdgNvmFbRwRBrasQSx9b1OXfuYC3Zx6fut8r1rqTr/0iu9++YU1S1nLwQrbd3YxGHIzxlw2oZLsAOYNhpx56VThCLXzA8OA48ANfdT3Lv1iSLDs1PUKT5cT41R7S3ibEKRLHGzfZcqA9weRBF+fhT0p17WqRXc/x+yybpv6GygcZuOp104AadbnlXF4+Ouo4g2FuVTLEkgWBuLDqeoHDlXuRFY6nrz48OPurTcquVLAjiCPOuGIlyIzAXIGg6sTYD3mp88ehNri3EG9tdL9NK4oLWuOhFV14OpTcVvHTFrZOySx7WXiTex+0COJ99XjKDa/KpE4GbToPl+deGWqcPhthbU/q5fZFk6jk7sS8VCFlYG4FnIJ5kK1vewq73JRczFuGSXzuFGXy7zD3Cq/eRSJb2Nsn4kUxbLwohLCP9kwYnj3mj1/Cs6j/M4mmc+ojlthSYm7oYWuQeY8OhB19Kpd2MS3aFeRXX0tY+dtKZpQHTL0Ug+IJJ/GlDAoyPIo9pAWB8UPyKkj1FY6lPZnOEuN+5i07Sg0alsjbIkAjmYqwFo5hfMn7rW1KfLy0r5icO0bFGFiPcRyIPMHrSxBLmVWHAgH360zbFxomUYeQgMP1TnkfuE/dJ4dD4Go+IYBRXSU9OX65dmjYfEbL2ZaHOuuHmZGDoSrKbgjiDV/sHY2FkyrPOySlivZ2sQQbWJIP4Uy4DZWDTtGbDsqR3DSTnQkfdBOvnauQoM6NyqwG1eyb6dCO4xC4uIcFY/7xR0J19/XTSoJg6hlN1YAgjmDWTvt+L6UzpEFw7r2boBbOnAkgaX5007kYswySYF2vk78DffjOot77+/pWrC1dmWzufP9mVro5W3Pn+xyooorpjhSPtrGCbHHN/7vgl7R+hktcDxN7e5utN21MaIYZJW4IpbzsOHqdKzCWcw4OPNrJipe3k6lAwIHkTr76wY2ppDvf48yuS25qHe+79krFbFQn6Rj5+xaYlggF2A5DgeAsOGmmtccRsZoE+lYLEdoi+0V0ZR4jgR1BHpUvffZ0mIaPEwgyxNGAMupWxJ4cefvvXPdvDvhcPiZZwUR0yqjaF21tofO3vrDbM1lXj9stjciyqisly8wGuQDW/5czaq9pe0bPbKoGWNfuoOHqeJPMk147PLGqc5O+/ggPdHqwJ9FrrXV+GYfafSy3adv659hxviFe8ujWiCivlFd05h0hUEgFso6kE29BrV1htj4RhriwD/Db51RV9FJODlpJrw9B4TUdY38Ru2fu/AASJcPiPBiVI9VY/KrAbs4WTjhwptxWS6k+h+JFZ+TX2OQj2SR5G1ZZ4apJ3VR++xpeRqhioRycF77vyPuH3Jwn3G48M39Gukm4uEItlYeR4e8UlYPak0Zukrg+d7+h0qwO9mK/aD+VfyqiWGxV+rU82XrFYd6w5HfejcrIinCq7MTZrkWAHDQW1v05XpaG6uJ0vA9weIt/Rq5n3kxL8ZiPIAfIVXzbVxOv18nG/tEddK1UViIxtJp+JVOrQk8k14C3tTCSROVkRkJ5MLe63rrUK5v+dXu0UaRizsWJ5m5I4f16VXSYZks3EeXlzHzrbF5Z6ibUXoV+Iw6yIVK6WNzz/q5rnHe79AqAnzLf5anKlr3vqOBv1B+Ar6IrJK370SgW8JmPHW2oqhUlCo5cWh4u+RxwUoUtcalCo8CbC/oL1UvgiJM6DMxkBy9VICsNevGrBkryKaph4VL33q3MlSaBECgKNANB5Cvam2teK9Cr9lONmQOWz8SkypPICxiKiYDi68FfzHsn061d4nFy7SlKKezgj7xJ4AD7TdT0HKkTYGP7GUEi6G6uPvKdGHu+IFP+wcACmMwqsO0cAxn76cRbzB1868pi8P0NVw3a93vl9zp4WrtRs9UR49h4KQ9nFiz2h0XOvdY9AbD517IlijDHTEYBxcffgbl4gfAGq3bewnwyQObjOO8DxRxrbT4eVWEG8QmxyyOgWORexcXvdW0ufUj3Vj5l9SG3Fo0/B4lZEWRTdXUMPIi9dqU/wBH0pRJsK5u2HkKjxU6j8abK7NGe3BSKYS2opip+kFy8cOGU2OIlVT/AAggn42qi2thMPiMTKkmIEAiCRxg2tYDXjbgTbjV1tsh9qYVTwjjeQ+4gfEUm7bwCiCPElmMmId2y6ZQLk+d9R765VeV6kn7yJoq85PsXlf8lxh9gYyEXwmJWReitofQ3X41QbVgxTzJHii+ZjYZiCAOZFtNPCoWycO0kqJG2RmNgbkWPprXdsTJeZpXZ2hjdQWJNiW7PQn+ImqsrF05bMW+BxWTOzuODGy+CjRR7hXqoeIxDRnIE9nS7RSnlr7JtXL6ZJ90ekUn4vXdw+Mo0qcY5+G/ecaWBrSd3Ysb18vVXitr9kpdwoUdUcentXv6VX7y7woMMchKTMBZbq41tm1Fj7JPFR4E1qhjaU9Ct4GqnuGWvtLm5c5OHVWYs+rHixAZmtmIvqbE2OtiOurF6j1IB+NXKvTtdteJTLD1E2km+4K+ivcaA/bjHiWAr5iMNNdVhiMzNcgrcRgDmzkZQPAXJ6UfMUv9IPlqr/qzw7gAkmwHM8BVWm02nJXCjNYgGQg5AT0++bG9hx5XrtLu/LIQZ1lkIP6tVIhXz0u58b6cieFX2AwfZqpWKXMLgKqZVW4ABWwsLXJtbiBXOxHxH+tNd50MP8PSzqeBywOCMMN2JkzMc2diWJvl9mwyDS3dI8uIry0FyctwQbZG9q/gfteWh8KuGzHIVhmOtyMjE3uTcm1uNnsBztUHF4Yks2SYObCxQ620JbQcbA8OJNZKeMq03fU1VcLTqK1rFYy++uUkd786t44HIyyRSX5MQwt4XIv/ADXFulV2LAzZYmLG17PEyniQQLsAxFuCk8RXVp46nKN3kc2WBqxlZZlY+GsSbcwdev8AX4VDRTkm9ruzIPAWiB16nX4tVqmcmxtfn3be/vGvkOzQ2Hd9CxxTg3vwEca6WNvsjiD6Ur+I0brPQup4Wqr3RQqBr5G3S9cJEsbUx/2an3Df+Mf5K5TYBRyPvU/9F6b/AOrh+LG+UqlABRISASBcgXt18B42q4iwyj2lLdL2HyWu8TRqb9imnUt+YpZfFKWy9m9+4aOFnfOxS4eeG0cjM3ZsRdlNioLAE2KnQA3PkacsQjdnGwJEsLmBiDY6G6EHloSL+FZNtHZc8R+szQxSu/Z5msrAHUgX1Go18a0nd7GGbDtmveSBX7x1LRNlv5lFJ9a5eMlOaUpO/v8AReoxpzTXYOQ3Uxc9hiMQNNQpYuR6aD1rwu7WEImSOdpJ40ZrDQAr6dbDjVZFvEIERcMtnIBlkfVnPNR0Xl/V6kYje9cr9lh0illFnkBuTfjbQa1gbibC32LjbY+CXljMOA3/ABE0P/Lb1p/rIsNibYbCSfscVl8lYBvzrXa34KWTj3+JljlKS+/MR9oyf+IYt/2WDIHgT3vxpZ2XtKCSEYbF5lVSTHKupS/EEdPf8qvtpm2M2l1OFB/wLXLYW7GClRWM3aOQCUDhbG2ot7XGsU7ubtxfMbD/AEvtfMr8PicHg7yQyNiJrEJdcqJfmbjjVNB3oJmYm7Swg+Ny7H5Xp4m2csEMrx4Bc6EZMx7UuCdTzIt0pIST6gm1icXGT4d1zw5amlaHrP8AjZHmz37rqBfS/G3LTr60q70bXnW0MUitI/7Md5R530J/Orz9JOFZy0GeyrlOtyxbKCLm9stz0+VIk8TYUKIiC9s0j8rcgL8tD5/LRTpxvk032cxala2S17TliNrSYmNIJAt4xxN87kXAFzwOuvleoO03buoz5yoJNuC3PC/M/wCg5V9xGNad0DLfWxsLsRz4C50/GrzE4aGOEWWw7veIsx7wJvz5cK136NrLuKZVGmrhuTh2kxIRc6uEfOuXugKoy35jW1z1NP0GyMYLXaEjnaOTX/FSZubhxi55JXJzKtjGsZa6kWvcA2Nx5+OlPQ2ZAli0Tra9rpIq3AZ+aZb6MdeluQFLOmpfUsyyDaRxl2Rizzjt07N/nm/CvSbIxLd2WTuKCQe+MtgTxudPCrcbGjUaAWFze4PL+Dp0qPHs5hnlhWUsUkS5R3Qhu61wqC4uOIseNjrVapRWg+22U77vORftFN+d2/z16h3el/bJ/i/zGrNcRtBUhWFEzhM0meMqsRAINyzZraad25BHCjB4vaZIDnClLAdxJc1rcr6VPRLiRtnzCYGZP96L24hmX5VPXYkznWVL2BuZjz8T8qlNiJibnLxv7B42sOYo+kP+5y4r0/veFI6K4sbpCu2hsaco4WTvlSATI9gbEAk2086VJ9uQZSy/UuovmiOaGQLcXyE6agi6G176E04Y3EsI3bs+0KWBVU1bMNCDnNvZI4DUHzqPtCEPAcJHhssZjSMMgUoBcKxNznVgCSTYjxN6eFNRIc7kDZkU8hR55I1FrmFRcm4FgXJuLdBYeJ52Ox8r4TvEKBisTlBI1AktfXxvUdt3EDFkWcnjdZXbVhmAv2JsSGJ061C3W2QkuDjvEW789iCbgdpIljaM62LDloeFWOMdRc+JaOIh9tP5l/E15zxfeX+ZPzrxgsBA0s0WWUPFkdwXC5S5LLbNCD4+7oKWN59nOA0eGDQxnuMXZWzLkCHKEQBVyKF1NzroNSYtBZsWTtqxpmmhjF2kRV43ZlA9/CqzE7cj1MbI4txRgeHW16zDH4GFD35y5ue6veb1PAEnj+NethYM3DE5Q+iju5mH2iLqdPdRO2xeLt3FU5dW6Z23u2r9Kl7QscirkQXJva1zrw1bpwFOH6N8QZGjBvlJaNQTewMWX562pZfYcdxkAH8V2+FwKY/0bR5cSqd02m+zpy5jlVdealBW3NCTkmlbihv2RtTCxxgS4XtZBe7E6HXTjfl4VY/+10a/q8DCvQm34KKjbAijhw8mMdBIwfJEreyD1P8AXLxqRgN7JJpFixKRyROwUrlsVzG1wb8r1iu+J0iFPijNg8Y+UKRLFJZeC3JXStawUmaNG6qp94FZXjsAIIdoxXuFMNjzIMlxfxsa0/Y/6iH/AIaf8orXgn132flmV/8Aq+xfkT9qRf8AiGLX7+Ca3wH4Uq4ndmcJE6IZRIgfuKe7fUAnrY077fXs9pYVz7MqPC3xI+LClLHbyzJEmHQtG0JZGYH2gDYcri1utZqqSnK/FjUMtpffnmddm7K2on6vtEHRnW3uJ/CqudHRJxJbPHiInfhxu4PDS12Fe9n4fGYwkI8j24lnIUe81z/s2SJpoJVKs0TEC4NypEgII4+wRSbsh6yvTkjjv+FOLmNxfMLDr3FHzpI2jZY3YqDZSdefL/SoG9+03ExAOpQEnncvmPyFVGAwzyzJEzNY6nwHtEep+Na6VLq9I3Za9xjfX/keRDkjcBZCLZiSp625gdL1M/tItE0bEkZRYniTmW/wv7q670H68geyoVR0Gl7fGqpoyDYg34W51ujacVJ9pdHrJNmn7tbvRxQMJkjdysUmveBDdqVJVtAQARw9av8ACRRdmyoiIxdjZERc3+zzgXygX1aljd/bna4SeWTKJF7GIBNDkVZMpsTxu591We4WI7YKWN7O172JuEPG2l+9y01HDhWeal0l9xbe0R6Ze7bwt+FLO39mwMYmkjRz2MerAHiC/wA2JpjxsmWKRuiMfcCaTd7sauHEYka2WNF8SRGg5eRpZ3cchYajLu6yx4FeyARW7dMvKwdrW6XuDTPuyv1o8EP4CljdmHPgsGAC2dXe3O5y20HDSnjYmzHjJZ7C62A5+tLN2jYnNyFPAb34pVImaJrM1myG5W+l7G17c9Km/wDtqbcR/IaUt84nwhVGGYkF7rqMtwOY4mx0pNxu3kVC+YdFUfb9L+zqNdPlSNNy6qVhlpmapBj1xT4iW4ORUSw017x4X4gN8a+iMAHype/RXOX2dipG0L4gkC5OgRNNeXGmSr0msiuZE3k2Uk2E+tF1jnjbLYWb/ZlHe6jvE0lbO2bhmwGEdoELMklyygmxme1vDXSm/a2NtgcSzNoJ+J4ALEB+HCs8xuI7HDYL7KfR42PQFpGJOg53vzJ+NLKLcbJlkXmM8W2o4cVj2kJZ2TBqkajNJKexJso58R5UmbZkx+0XAWIxxXIC3CoAOLOx4jx4GxtexrRcDgI+1xByjM5VWb7RVYoly34hbg3HOp+0sQsMLubKqKT4AAaWq2LSRVJq5is+7DJdTIpOlstwPEm4v5CwPC9uFd9kSKzOw0SJAisefUn0X0FccbHNAjNMG7ScAqDe4Ui9z09oaeIrnBGI45IHNmDZntp3SoA1PiQaur26JLe9fEold3v74+hN2ZtESzMOuiDoACSx8SQBTN+jV803aEWIaRjb9yM/las32XiuykD9A3xUgfGtQ3HjKYWaU84rDzmb/LesWJhsafbyvf8AAShaaS3tfsutkwYqaNoYVZ4yQWFhlB8zwOnWveI2VicIyyPGVykENoyg8r2uPfVzt/GPDg8JHAxSOSPMzLoWawJBI8ST/wBqNxcVJK8kEjGSFoyWDEkLqBoTw48Kx2zsdErJZ3lwmLkc3eWWFelzcn5WrX8NHlRV6KB7hWT4PD3iwkQ17XFl/NUsl/nWuVtwSzk+z1MutSXcvfiK36RID9HWZfagkSQeV7H5g+lVM8mFz4mGZgiYnJMkluTAHjY27wJ9TTvtHCCWJ424OpX3i1Za+F7bDwiQ5Ww8v0eU/dQt3T5A3FV4qLjUvxCPVq9vNe/I+be2vEkS4XCM3Zg3eTUGRvhp/p0qNjtutK2HlyMewVVdjrmN9bnxGmvU1cbM3NYYmRZkvAAwEhIHEd1hrxHuvXErg8JDNEZziHlXKQgGVSNQeNrg+NZs95qM13s3cvibD2QNG6rcMnvVvnS7vHKYZyEGUmO1+YuxJ9dPia1PD5XSGZxf6O6LKOsWa6t6G6nwtS1+nPdrscQuLjuYpxrYd1GFuf71ybeBrThm5TUXpuOfCk1Np6LkxIxEXbJ2vGzjPblmRb28stvWuU2PInjkX2kZSGJ42sRf43q/3fhEccqMb5crH+9GrUmsb3PWtVF7UmuGneTSd5P7fk0TebZMU3a9k8ULmVdJZRGuTskcjU5fbf01q/3CwP0aGFXZLs2IYlZFdf8A4dVsVJGqi/H50bG2LNOqNAMNJqhkSZCzoQoUEKvLui5vbUdDTtuvuzFDhUbFxqHRj3UDhSMqKLLq2ojBPU3POq5VlsGiKUtDlisC+IglSAZmZGUH7IJBGp4c6zv9K+wJ5sWTCI5ERbHLLHdWubgqWBBsByrU8dvQ/wCrwsJQcASuv91RoPW9J8+5WMmLkxQRtK1zKDeXK3bkswLKe0tIotaw7vJaSjXvId09lDVsaYYaPCaC4woFibcctr+6rvB7Td0nctosZIy8jY/HSkjaXb5Y0nVhkGVGZbFgPInh4VzxOLxEOzsU2GVc7NHGS3BFa4LeJF/x1qub61n4kbr3ErfjFyz4hmad0dYkVBkdhKfrGOqg2I0F/GkhsHdiZZRe17C7MdRdbaWIF/DS3W03aUsweOWWZwXBDW4prYgDpa3+tdcLDEwaVCzsg1Eh14dRYg6ca17WyrrQzuo7DTuBvnh8PhjhJM3elZkky3ABW2tiWBuOnA1omBxaSoskZzK3A2I524HXiK/O1zJIALnMwCjnqbAeJ8a1vYs5MQPsnmAdL8/LX1pK8lTV+Jco7R33vLjZU+UMWbEzXtyUObnyCj3Uj7a2BjJpYRHhcS8SxQJH9UbW7JCbkDL7TG5J05nSmLfjaULYXswRLIIjfI/6u81yXtpqFUd7qANWFfGxMaTpKwtGHUoe1ObIi4UB1QElgVVyBwObyqyEurcLWHLZerzEgg9rINeVnZP+ive2snZMZCBEvekvzVdSPWwHkTSxsjbJxAllCtGpmlZb6EqzmQE20+3bS/Clvfra0nZCLO1pDqLm2VbH52qmM7z2AcN5X7V2hJO/0mQ6SNmCdI47lV8iePjY1RTLI5mdzZrajr3wLDwH4CrWEXRJHtkVGdU6KCAoPiSl71R4zGNIbnTrbmdL/Ie6rqd3L3x0KI3cswwGDaR1UfaIF/DW59wNbbs/ZTtBFBEt5JbzFbgWRRlS9/7x9RSJ+j7YfbSIzd0EWvyRBq7+FwP6vWi/2pNGZMRHGVjlXso3se4q2Ay9DYe+smJqbc7bl7foPS69Ta3LmScHtCXCx9hi8KZIb3UOPZP7rWIP9a14x29C9k0WGgXDo3tkG7MOmgH415wO+uJQWcrKvRxr7xb43ru+Mw+Lkjth1hKtnmYWt2ags3C3G3MVmvwZq7Sz3fwebHQR8sLhwW8JH7x9e98DWhUqfo+hLRy4lxZsRIW8QoNgPLjTXXTwkbU78czLTzW1xz99wUhbw4ERY05tIManZseSyfZPnex9Wp9qs3j2SMVA8R0PFD91hwP4eRNNiaW3DLVaBUi2rrVZoyfbO0MQzGKeRjkOUrew004DQ+ZqpNMe2oWmi7ci00REWJXmGGiufMCxPWl21cdmqnNTipIlbKxnZSZiMyEFXX7yHQj8R4gVd4jYqY+H+z55CMn1uFkH21KsFv1yg8PypZNWmysVmCxFsjq2aCQ/7t/un9xvgfWmpzcXdCVYv6lqvNGdb3bKlwkzQDNrEmcnSwUOAL8xlQ2PO1VOzcAqyDtTbKucr4aWufUe41te1dijbE6pKghEUT9vYgSGbVY7cyi3Zxy71udZrs/craOIzqIGCop77gp2neKC19WNgfQC/InpQmpQyfaZ3C66ujNL2XvgzxKsaJG6rlZx3mI5EE9fWuDYh2a5Zix53NzTduzuSmEmEquTaPJltp9m+p5XXSr3bGFgaJ0nyhHUqxvlNiLGxGoPiNazwrKK0HhCTXWMmxuJkJurseXtf61fYCbBfRc8jB5wCQvaFc3QZvZ4c6X9pbCwokPY5+z5ZrX+I4eetQl2CgFlkkAHTIPktJ8zC5f0TOs21mLm2VFHsgOWt1Nyl+NScLvTJHmvaRWFirAsD6XGtQhsY8ppPefwIrz/AGVJymPrnP8A/Sp+Zg8m/IjoXwJce2ISjK2CiZXuGvGbm9+B7S44m1uGnSqzEQYM3C4Uwq1g6oxUMLknUliL3t4V3/siQ/7xPMr+d6ucFuLNIAUxGGYnWwIv/wDqvTRqQasn78RHRys1kU2z8Hs2ORZBgjccAZnI9nLwym/M+ZPhb5tTHRtnyhY4iD3Vzs3DhqBe/DQjSr8/o/x4OnYHylYfKMVxxG5W0bW7MMPCW49xkX5U0pRnqDi2Y4C95F7O7jwHdHiBpe5Ww5etfAyhY1U5pDfMCLEGxVRfmPDyrQNq7g4iPNJLhypY3Lq6D7QNgBP07ug8eOtRcVsdDkC4ZoxGHtkLBs7BQrZgWJKZbgczx8b+mhfNidG2dtyEZsOQ73OY6A3KDTQg6jXNxqTtvd9ZjGtzbNdu7bQA6XBPEnwr6NoOHMhhJdgAzntLta9r/VnXU18xO9ccSOWBEgBsouTcjS+YKePhSpQcrx1G6yFTeVw8vYQ6sPqmIHdBDZrAjxvfyPGurbEW8UeQ5MrFzexB5eZFyLVTbv4bETS5YCy5v1ja5EHNnPAAan4DjatV2NsyKFBO2Z400jD8cRIOLWHsxg628hqb0mIvTsov3x7jNVUnJKO/3ckYHBLh4kiJETz5cxPCGHkD4ta9ulqeti4Ds4OyjeLFozHMpYABCOCjUXvrqQKzPE4hpHZ3N2Y3J615U286w7aRtp01COyhx3n3MMQMsF2Qash9pB4dR8fOqvA4Q9isa/rcY4jX92JTd28iwA8lNctmYqeQmMzSCLKTISxIWMe0dfDS3MkCnDcfBGaVsY65UA7PDqfsoul/655qanDpJJLf7ZXXllsceW8ccFhlijSNdFRQo9BXaiiu2lZWQBRRRUgJm9+BMEn0xEzowyYmP76HTN5j8vGkPbOz+yYFDnicZon+8vQ/vDgRW2ugIIIBBFiDwIrONvbGGFJje5wcrXRrXOGkPzU8COY8Rry8XQ2XtLR+T9GVqXRSv/V6/Z8eziI5FeTUzaOBeFyj8eII1VgeBU8wetRCKxWNhebM2gXZO/2eITSOU8HH3Jeo5BvfWg7A3gWYmKReyxC+1G3PxQ8x/XjWQXq4we0lYLHiMxC/q5VP1sPkftL+77qdSKZQae1DvXH9myV5kiVvaUHzAPzpQ2fvLJAq/SbTQHRcVGLjykUaqf61ptwuJSRQ8bK6ngVNx8KdBGallvIsuxoG4wx/ygfKozbs4U/7oehb86uKKjZRZdipityoywKOUXmLZvcSfnUMboRjMWxK5QSt7AWbobta/hTvWF7axg7HGZnC32ofakMYIWNMwva/gRppfWiNFS3E7bNPwm6eGCrcmQnUHNa/kF5VcYLAQx/q0QEcwBf38ayrd/GFv7NyudZscRrxQJJa3VbgfCvX6MMT/t0KrIWLYaZphcEX7ZAnDSwW1j4nXjT9FYhyua/X2iioIPEsSsLMAw6EXHxpb2vurAc0hfsVAu1goRQBqfDremekb9J2EnmiyKLYdLPLr+tNwFSw1Kg6kWsTboQYaW8WVTYVzG9s77dlipRhgs0AZgjSBhmuirewI0DKzD+KqzZmw58c8ZZVgiyF3nKnKRmIZ2ubs7MLAC1yLAAA2nbK3RDTr3GcdpcRDUsoPA+fEnkK1DaEyx5TigjugtHhI7CGG3DPbQkfd/OtXT04L+NFKrOplHPkU+wdgQ4fD3bMuGuDrpLjHHAkfZQchwAJ4kk1x2nj2mfMwCgCyovsoo4AV52hjnmcvIbnl0A6AchUcCsU5uTuX06ahnvCvcakkAC5OgA518FX+zcG8bqka5sXIO6P/Lqftt0e3AchrxIFIlcmc1BXZKwGxjI4wScdHxbj7IGojB8Of738Nalh4FRVRAFVQAAOAAqv3d2ImFiyLqx1dzxduZNWldjDUejV3q/djPFP6pav3YKKKK0jhRRRQAVyxWGWRGR1DKwsQeBFdaKhq+TAzXb2x/ow7ObNJhCfq5QLvhieR6p4c+VjSntHZ7xEZrFW1R1N0cdVP4cRW6SxhgVYAgixB1BHjSJtvdd4Axw69th2N3w7HUeMZ4g+WvnXLxGFcM46cv0VxlKlpnHzX6E1NoxjCmEwgyFriTS4F7+d+VVlqsZtnh7thyzge1GR9bH1uo9oD7y+oFVwrI3c1RkpK8WTNm7SkgJMbWvoVOqsOjKdDV1s7aUObNE7YGU8cvfw7nxQ+z8QKWqKLkTpxnqalhN4MQigzQCZP22FPaKfErxFWmz94cNMbJKub7jd1v5WsaybZMkolRYXZHdgoykjiba24imfEYidsQ2FkjgxrKNSyBTwBNm0tx99OmV7E46O/b6mjV4eMEWIBHiL1l0e0cMrEZcVhWBIIhmzKCNDo34VOj22Ps7SmXwlgVveQKnaDamtY+D/AOGhdiundXu+zoNL8bdK5wYONCSkaKTxKqAT5kDWklNuP/6pEfPDa1yk2y32tq/yYb/SjaYbcv8AL8vU0Oo+Mx0cQvJIiD95gPnSFEVlF+22jiR+4CiVXT7RhgchMCquOeILO3nZvzouReo9FbtfvmOj72xucuGilxLdUWyDzdrAVSbb2jI1xi8QsC/sMOc8p8Gfl8qWcfvHiZRlMhVfup3F/wAOvvNVFK5DdE39b/H78y5m27kUx4WMYdDxYG8r/wATnUeQqsweFaWRY01ZzYXPPxrjXSGQqwZSQwNwQbEeVLe+paopKyO+09nPBIY5AAw6G4IPC1R40JIABJOgA1JPhU2HDS4hmcm4HtySGyr/ABMflx6Cr3d/Y7zd3C3VOD4phYnqIRxA8ePiOFSouTshJ1VDLfwIezdnOsgjiUS4o8uMeHH3nPAuOnAeJ0rR92930wqHXPK+skh1LH15VI2HsWLCx9nEtvvMfaY9Sasa6lDDKHWlryKEm3tS15BRRRWscKKKKACiiigAooooAKKKKAKHb26sWIOcXimGqypob+NuPz8aR9ubKkiJ+lxFhyxMI1/+ovA+ZsfE1q1fCKy1cLGWccn73COGe1F2fvUw+TZLlS8RE0fNk1K/xJ7S+ot41AFa7tLc3DyNnTNBJyeI5dfLh7rUvbT3WxQ9pIsWPvD6qb3jQ/3s1c+eHqR1Xhn+xlWkvrXevTXmU+4cA7dpW9mGNnPna3yvVju1iCkOLxz+011X+Im+n94qPSoWz5xg5SwMkBIsyYiMlGHTOnzy112ziJ8UixxLB2Sm+SB1Nz4qSG58MtImrFkasJOyfvsFImrTdVb4yAf/ADB8NfwqHiNnyp7cUi+akfhUvdadExcLOwVQxuSbAd08fWkWpaaDtKBn+k/SYohh1W8b6Z7248Tz8uXGsqFWe8WNMmImIcshkbL3iVtewI5WqsqZO5CNA3R7SbAPFFL2TpJo3QEhvjc1W/pDmHaQxElnjjs7kWzXtb5E+tRN1tprHHiInDkSpZciljmsRy8x7q77UklxGHjE0DrMmgmciNWX97ORc/jrzptYkaZsVqLVPXAoDZ50v92IGVj/AC2X/FV1s7duZ7GLCkD9piTYeka2+OaljFydkVuvDc79mYvYXBPJfIpNuJ4BfMnQepqx2ds1WfLGpxUv3YzaJf45NLj+Gw8adsHuMGA+lTNKBqI07kQ9B/pTVg8HHEoSNFRRyUWrVTwc5Zyy5iOdSX2Xn6cxW2ZuZmytjGD5fZgQZYU9PtHx996bo4woAUAAcANAK9UV0adKNNdUiMVHQKKKKsGCiiigAooooAKKKKACiiigAooooAKKKKACiiigDxJEGFmAI6EXqoxe6mDk9rDpfqoyn/DaiiklShL6kiHFS1RDfcyMfqp8TD/DKbe41Hk3SxHLGsf+JEj/ADooql4Slw82J0UNy5oitubif/NQ/wD40f5V0j3PxPPGIP4cPGKKKj5Sn9/Fh0a+/i/Ukjc9z7eOxJ8FIQfCu+H3Hwim7K0rdZHY/wClFFOsLSW78h0UN6LvB7OiiFo40T+FQPlUmiirlFLJIsCiiipAKKKKACiiigAooooAKKKKAP/Z">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219200" y="21717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0</xdr:colOff>
      <xdr:row>133</xdr:row>
      <xdr:rowOff>0</xdr:rowOff>
    </xdr:from>
    <xdr:ext cx="304800" cy="304800"/>
    <xdr:sp macro="" textlink="">
      <xdr:nvSpPr>
        <xdr:cNvPr id="6" name="AutoShape 7" descr="data:image/jpeg;base64,/9j/4AAQSkZJRgABAQAAAQABAAD/2wCEAAkGBxQTEhUUExQWFRUXGBwaGRgYGR0bGRccHxocHB8hHCAcICggHh4oHBodITEiJSkrLi4uIB8zODMsNygtLiwBCgoKDg0OGxAQGy8mICU0LC8sNDQ0LDQ0LCwsLCwsLCwsLDUsLCw0LCwsNCwsLCwsLDQsLCwsLCwsLCwsLCwsLP/AABEIANcA6wMBIgACEQEDEQH/xAAcAAACAwEBAQEAAAAAAAAAAAAABgQFBwMCAQj/xABNEAACAQIDBQUEBgcFBgMJAAABAgMAEQQSIQUGMUFREyJhcYEykaGxFCNCUsHRBzNTYnKS8BWCotLhJENzssLxJVRVFjREY4OTlLPD/8QAGgEAAgMBAQAAAAAAAAAAAAAAAAIBAwQFBv/EADMRAAIBAgMECAYDAQEBAAAAAAABAgMRBCExEkFRsRMicYGRodHwBRQyYcHhI0JS8TMV/9oADAMBAAIRAxEAPwDcKKKKACiiigAooooAKKK+E0AfaKXNpb5QRt2cebES/ciGb48PdeqnHbWxrC8skOAQ8AfrJiPAf9jWaeLpx0z7PXQr6RXss39vdh3kkCi7EKOpNhVLjd7sHF7U6E9Fu3/Lek7D4KOc5lixOON/bmkyRg+A6eFQDtto5MiQ4eAhspKxgsutjqb3tWaWMnuSXn6DKNV7kvP34jod9Y2/VYfEy+KxG3xNeW3oxJ9nZ8+p+0Qv4aVHxCEyjDttCUTMLqFQKvAkcB4HnSjh5ZjilgmllP1uRvrG+9Y21quWIq/65DKlJ6y8v+jqd4Mf/wCnH/7y10TeDFj2tnv/AHZENZ7twmLESorvlVyBdiTblzphx2xnSLCGJ5RJKQrd9uLLm4X0sAaVV6n+n5egdDL/AE/L0GM73Zf1uExSePZ5h7wa6YXfbBObdtkPR1ZfiRb40obzYyfCT9nHPKVyKwzNm43B4+IqTsbFYrFRs7HDuqkLadBZiR1Ap1iqidr37v8AhDpz3NeBoOGxSSC8bq46qQflXasmkxWFEhWTDmGRTYvhZCNfAcKuMHtKZTbDY0Sn9ji1yv5ZtLmr443/AEvAh7cdY+BoNFKkW+XZkLjIJMOfv+3GfJh/rTLhMUkih42V1PAqbitNOtCf0sIzUtDtRRRVowUUUUAFFFFABRRRQAUUUUAFFFFABRXiaZUUsxCqBckmwA8aTcZtybGZhhj2GGW+fEvpcc8l/wDv5VTWrxprPXgJOajlv4FvtzeiKA9moM054RJqb+Nr2+fhS1tHtZiPp0pQH2cHh+9I38Vvx08qqcRtiPDWTCq4ze3iGH1sgvqY82gHHX/vV9urs6A4j6Rh5y4ysHST9YCbak8f641zZ1ZVX1n3e9QVGUs6ngvzx5FNsrbSvKmHgVcHC5sWWxlOml3PAk2HhVouxsJPLNhwkyzoCe1dixbgLnU3BuDwFxSVtXDtDPItipVzbkbZtCPzp0x28UrYATQ5Q98k7Ad5dLAjpfx61WuDNCikrIh7nHtYsRg2cofaVhysbNa1iRoNKWNqRxK9oZGkW3tMuXXnYdK9bA2kYMQkgubHUDiwOhHnVltxY3H1eHGGuxYvLJZmvfTKTe2t9Ki21EltRzY54DaiMmHayLNNEVSUgGzrplPPib2v161nsYkjxa9rcSCYZr9cwJN/HjevMm0lWNImxF1jYsojQkqx6M2So+L23C755GxEj6d4lVOnDk1XqjUqWcYtlPzFNby53kw2faTxj7ciD3habm3kCpjCQt8O2WK45lcg/wAQb0JrMpNuRl85WYt94y9735K+LtWA3BWYAm5tIDc9SCgvxNP8pWX9H4P0F+apcRn38lzvh5fvwAm3W5P/AFV3mMMWz4Ypu0zSlpVyW4jQZr8rEUr4va2HdUD4iRQoKoJEWwHEgFWv05VbYvaxxECRA4aTKAEYd1wByGe3G3KqJRcW7qxYq0HozxufgRNikDeyvfbpZdfnanTbOyI2xUuInW8EcANuTN3vkPiRSZgcV9Gw+IVldZpQEW6kDJzsfU/Crve7bwbBwRKwLSKrPbkABp/N8qVKyLdSt3Yxs7ydjHIoVgSI5e9GeeWxueHTpVm0Igk0zbPmPDXPhZf8v4VC3eUYTDvjHtna6QKep4t/XIHrVTgcNiMZIEDNIRc3YkqgJ1JPLXlUblxEnTjPUf8AAb3mNljxsfZM3syrrC/iG5f1wpsRwQCCCDwI4Gsx23H9A7OHN9IjdbyRSDujW11PFb62t05102LtB4QZMGWlgGsmGc3kiHVOq+I9a10sVKLtLNef7KJKUM3mvM0yioGxtsRYmMSRNccx9pT0I5VProxkpK6GTTV0FFFFSSFFFFABRRRQAVxxmKSJGkkYKqi5JrpI4UEkgAC5J4ACs/x2PXGM08xK4CA9xec7jw5/142z4iv0astX7uJOVslq9PfA+47GfTB2+JJhwKHuR/bnI4cOPp6czVHJvMJJo+0jAwsZ0hXgByJA0YjjbhVbt3bD4l8zaIuiIPZQfn41WVyXNt3LaVFQzeber97h43n2OZc+KfEp2GW8Wl7X4IANOPPjSpsbFdlPE40yut/K+vwvVju5t8RBoZhnw76MvHL4r/XjxrltiaF8pSMQwrcIRrJL7zr5nQdSdKnXNDykoq70GHb+3Q88uHkgTEKP1ZU2Ze6D7QvoDe50pS+kCJWXOzBvajjbum33m4H0B86jyzEjKB2cZ+yNSf4jxY+Gg8BUMC3HgNeXnyPSurhvhs6nWqZLz99vgc6rjW8oHZtsSC4jURLzKaG3i+rfG1V0rknjmJtzOv4mu7EHl5X4ajn10t61yxMXeuL+n49K7NLCUaf0xMjm5PNkcIL2+NeGFdbaEnQ/Pj+Irn8/hWkDmTXwmujrXg0MkWtq4Ui8kzcdFUak+trAeQrzseaKKzSM1+NkY8PELzvyNhavG8kp7TLfRRwvwJ+WltK8YDZ3cMjg2GirwzsdB6XIriYjYlktPNm5K9PrMYo9/ZEIWBWyk6q5ureGXVaYYd4sLI8kcq9i8ZIZ4/YNjYnKx4X6EeVZay5WtfgeI+YqbsKQ/SF1vmJBvzv18zass8JBRstw6jsR6jNmx8skqw53VoIwFDxC4VerLxDW6gU6bDxGGa2HwjsgQh3bLrKotfvctbA+FwKwJdpT4GQPCx7M6Zb+z4A8geh08Kfd3N4lmBMLCCV1KEcEfkQf2b3/ALvlWOUHHPcx4V9NolbfxjYrFOVBbM2VAOJA0FvPj61bY3ZyYGFWZ2+mMQy5G0QePIjz4mpO6ECxRzOq58YgIEbaFR4db9R5Uo4zFPI7PISzk6k/Lw8qpeWZpGPZuMMsnbYYiHGD2o+EWIHOw5N4c/jWgbubeTFISBkkQ2kjPtIfyrF0YggjQjUEcQaacBj3mYTw2XGxDvAaDExjjcc3A9/utZQrum8tN697+ZmnT2HtR03r8o1aiq/YW10xUSyx89GU8VbmDVhXYjJSV0SmmroKKKKkkKKKrd4tqjDQPKdSNFH3mOgHvpZyUIuT3ENpK7KDerFHEy/Qo2yoO/iH5Ig1t5n8uV6odtYGbFRLJh0H0aO6xxqe9YaF7cyT6+GtfcbKuGRIJSTJOwlxbL7WUm+T+vHrTNsXB4UAzYQtbmqOxv4MjHj569K4zbm25av3YKMGuvLV+S4eplDCxtzHwrya0Pbs2zsSTncxSj7RRlYH94Ea+utJMEKoDI3fXMVjW1u1YdR90aE+gqvYzyLpTUY7TPMcQQBnGZm1jj+9+8/RP+by1rzMhY5nOZz6WHRRyAHSuqgklnOZ21J/AdAK9EfCvQ4LAqmlOevL9+0cHEYqVWX2Iix2vqeN6stmbvz4gExJdeZJCj321IsPzqdgNvmFbRwRBrasQSx9b1OXfuYC3Zx6fut8r1rqTr/0iu9++YU1S1nLwQrbd3YxGHIzxlw2oZLsAOYNhpx56VThCLXzA8OA48ANfdT3Lv1iSLDs1PUKT5cT41R7S3ibEKRLHGzfZcqA9weRBF+fhT0p17WqRXc/x+yybpv6GygcZuOp104AadbnlXF4+Ouo4g2FuVTLEkgWBuLDqeoHDlXuRFY6nrz48OPurTcquVLAjiCPOuGIlyIzAXIGg6sTYD3mp88ehNri3EG9tdL9NK4oLWuOhFV14OpTcVvHTFrZOySx7WXiTex+0COJ99XjKDa/KpE4GbToPl+deGWqcPhthbU/q5fZFk6jk7sS8VCFlYG4FnIJ5kK1vewq73JRczFuGSXzuFGXy7zD3Cq/eRSJb2Nsn4kUxbLwohLCP9kwYnj3mj1/Cs6j/M4mmc+ojlthSYm7oYWuQeY8OhB19Kpd2MS3aFeRXX0tY+dtKZpQHTL0Ug+IJJ/GlDAoyPIo9pAWB8UPyKkj1FY6lPZnOEuN+5i07Sg0alsjbIkAjmYqwFo5hfMn7rW1KfLy0r5icO0bFGFiPcRyIPMHrSxBLmVWHAgH360zbFxomUYeQgMP1TnkfuE/dJ4dD4Go+IYBRXSU9OX65dmjYfEbL2ZaHOuuHmZGDoSrKbgjiDV/sHY2FkyrPOySlivZ2sQQbWJIP4Uy4DZWDTtGbDsqR3DSTnQkfdBOvnauQoM6NyqwG1eyb6dCO4xC4uIcFY/7xR0J19/XTSoJg6hlN1YAgjmDWTvt+L6UzpEFw7r2boBbOnAkgaX5007kYswySYF2vk78DffjOot77+/pWrC1dmWzufP9mVro5W3Pn+xyooorpjhSPtrGCbHHN/7vgl7R+hktcDxN7e5utN21MaIYZJW4IpbzsOHqdKzCWcw4OPNrJipe3k6lAwIHkTr76wY2ppDvf48yuS25qHe+79krFbFQn6Rj5+xaYlggF2A5DgeAsOGmmtccRsZoE+lYLEdoi+0V0ZR4jgR1BHpUvffZ0mIaPEwgyxNGAMupWxJ4cefvvXPdvDvhcPiZZwUR0yqjaF21tofO3vrDbM1lXj9stjciyqisly8wGuQDW/5czaq9pe0bPbKoGWNfuoOHqeJPMk147PLGqc5O+/ggPdHqwJ9FrrXV+GYfafSy3adv659hxviFe8ujWiCivlFd05h0hUEgFso6kE29BrV1htj4RhriwD/Db51RV9FJODlpJrw9B4TUdY38Ru2fu/AASJcPiPBiVI9VY/KrAbs4WTjhwptxWS6k+h+JFZ+TX2OQj2SR5G1ZZ4apJ3VR++xpeRqhioRycF77vyPuH3Jwn3G48M39Gukm4uEItlYeR4e8UlYPak0Zukrg+d7+h0qwO9mK/aD+VfyqiWGxV+rU82XrFYd6w5HfejcrIinCq7MTZrkWAHDQW1v05XpaG6uJ0vA9weIt/Rq5n3kxL8ZiPIAfIVXzbVxOv18nG/tEddK1UViIxtJp+JVOrQk8k14C3tTCSROVkRkJ5MLe63rrUK5v+dXu0UaRizsWJ5m5I4f16VXSYZks3EeXlzHzrbF5Z6ibUXoV+Iw6yIVK6WNzz/q5rnHe79AqAnzLf5anKlr3vqOBv1B+Ar6IrJK370SgW8JmPHW2oqhUlCo5cWh4u+RxwUoUtcalCo8CbC/oL1UvgiJM6DMxkBy9VICsNevGrBkryKaph4VL33q3MlSaBECgKNANB5Cvam2teK9Cr9lONmQOWz8SkypPICxiKiYDi68FfzHsn061d4nFy7SlKKezgj7xJ4AD7TdT0HKkTYGP7GUEi6G6uPvKdGHu+IFP+wcACmMwqsO0cAxn76cRbzB1868pi8P0NVw3a93vl9zp4WrtRs9UR49h4KQ9nFiz2h0XOvdY9AbD517IlijDHTEYBxcffgbl4gfAGq3bewnwyQObjOO8DxRxrbT4eVWEG8QmxyyOgWORexcXvdW0ufUj3Vj5l9SG3Fo0/B4lZEWRTdXUMPIi9dqU/wBH0pRJsK5u2HkKjxU6j8abK7NGe3BSKYS2opip+kFy8cOGU2OIlVT/AAggn42qi2thMPiMTKkmIEAiCRxg2tYDXjbgTbjV1tsh9qYVTwjjeQ+4gfEUm7bwCiCPElmMmId2y6ZQLk+d9R765VeV6kn7yJoq85PsXlf8lxh9gYyEXwmJWReitofQ3X41QbVgxTzJHii+ZjYZiCAOZFtNPCoWycO0kqJG2RmNgbkWPprXdsTJeZpXZ2hjdQWJNiW7PQn+ImqsrF05bMW+BxWTOzuODGy+CjRR7hXqoeIxDRnIE9nS7RSnlr7JtXL6ZJ90ekUn4vXdw+Mo0qcY5+G/ecaWBrSd3Ysb18vVXitr9kpdwoUdUcentXv6VX7y7woMMchKTMBZbq41tm1Fj7JPFR4E1qhjaU9Ct4GqnuGWvtLm5c5OHVWYs+rHixAZmtmIvqbE2OtiOurF6j1IB+NXKvTtdteJTLD1E2km+4K+ivcaA/bjHiWAr5iMNNdVhiMzNcgrcRgDmzkZQPAXJ6UfMUv9IPlqr/qzw7gAkmwHM8BVWm02nJXCjNYgGQg5AT0++bG9hx5XrtLu/LIQZ1lkIP6tVIhXz0u58b6cieFX2AwfZqpWKXMLgKqZVW4ABWwsLXJtbiBXOxHxH+tNd50MP8PSzqeBywOCMMN2JkzMc2diWJvl9mwyDS3dI8uIry0FyctwQbZG9q/gfteWh8KuGzHIVhmOtyMjE3uTcm1uNnsBztUHF4Yks2SYObCxQ620JbQcbA8OJNZKeMq03fU1VcLTqK1rFYy++uUkd786t44HIyyRSX5MQwt4XIv/ADXFulV2LAzZYmLG17PEyniQQLsAxFuCk8RXVp46nKN3kc2WBqxlZZlY+GsSbcwdev8AX4VDRTkm9ruzIPAWiB16nX4tVqmcmxtfn3be/vGvkOzQ2Hd9CxxTg3vwEca6WNvsjiD6Ur+I0brPQup4Wqr3RQqBr5G3S9cJEsbUx/2an3Df+Mf5K5TYBRyPvU/9F6b/AOrh+LG+UqlABRISASBcgXt18B42q4iwyj2lLdL2HyWu8TRqb9imnUt+YpZfFKWy9m9+4aOFnfOxS4eeG0cjM3ZsRdlNioLAE2KnQA3PkacsQjdnGwJEsLmBiDY6G6EHloSL+FZNtHZc8R+szQxSu/Z5msrAHUgX1Go18a0nd7GGbDtmveSBX7x1LRNlv5lFJ9a5eMlOaUpO/v8AReoxpzTXYOQ3Uxc9hiMQNNQpYuR6aD1rwu7WEImSOdpJ40ZrDQAr6dbDjVZFvEIERcMtnIBlkfVnPNR0Xl/V6kYje9cr9lh0illFnkBuTfjbQa1gbibC32LjbY+CXljMOA3/ABE0P/Lb1p/rIsNibYbCSfscVl8lYBvzrXa34KWTj3+JljlKS+/MR9oyf+IYt/2WDIHgT3vxpZ2XtKCSEYbF5lVSTHKupS/EEdPf8qvtpm2M2l1OFB/wLXLYW7GClRWM3aOQCUDhbG2ot7XGsU7ubtxfMbD/AEvtfMr8PicHg7yQyNiJrEJdcqJfmbjjVNB3oJmYm7Swg+Ny7H5Xp4m2csEMrx4Bc6EZMx7UuCdTzIt0pIST6gm1icXGT4d1zw5amlaHrP8AjZHmz37rqBfS/G3LTr60q70bXnW0MUitI/7Md5R530J/Orz9JOFZy0GeyrlOtyxbKCLm9stz0+VIk8TYUKIiC9s0j8rcgL8tD5/LRTpxvk032cxala2S17TliNrSYmNIJAt4xxN87kXAFzwOuvleoO03buoz5yoJNuC3PC/M/wCg5V9xGNad0DLfWxsLsRz4C50/GrzE4aGOEWWw7veIsx7wJvz5cK136NrLuKZVGmrhuTh2kxIRc6uEfOuXugKoy35jW1z1NP0GyMYLXaEjnaOTX/FSZubhxi55JXJzKtjGsZa6kWvcA2Nx5+OlPQ2ZAli0Tra9rpIq3AZ+aZb6MdeluQFLOmpfUsyyDaRxl2Rizzjt07N/nm/CvSbIxLd2WTuKCQe+MtgTxudPCrcbGjUaAWFze4PL+Dp0qPHs5hnlhWUsUkS5R3Qhu61wqC4uOIseNjrVapRWg+22U77vORftFN+d2/z16h3el/bJ/i/zGrNcRtBUhWFEzhM0meMqsRAINyzZraad25BHCjB4vaZIDnClLAdxJc1rcr6VPRLiRtnzCYGZP96L24hmX5VPXYkznWVL2BuZjz8T8qlNiJibnLxv7B42sOYo+kP+5y4r0/veFI6K4sbpCu2hsaco4WTvlSATI9gbEAk2086VJ9uQZSy/UuovmiOaGQLcXyE6agi6G176E04Y3EsI3bs+0KWBVU1bMNCDnNvZI4DUHzqPtCEPAcJHhssZjSMMgUoBcKxNznVgCSTYjxN6eFNRIc7kDZkU8hR55I1FrmFRcm4FgXJuLdBYeJ52Ox8r4TvEKBisTlBI1AktfXxvUdt3EDFkWcnjdZXbVhmAv2JsSGJ061C3W2QkuDjvEW789iCbgdpIljaM62LDloeFWOMdRc+JaOIh9tP5l/E15zxfeX+ZPzrxgsBA0s0WWUPFkdwXC5S5LLbNCD4+7oKWN59nOA0eGDQxnuMXZWzLkCHKEQBVyKF1NzroNSYtBZsWTtqxpmmhjF2kRV43ZlA9/CqzE7cj1MbI4txRgeHW16zDH4GFD35y5ue6veb1PAEnj+NethYM3DE5Q+iju5mH2iLqdPdRO2xeLt3FU5dW6Z23u2r9Kl7QscirkQXJva1zrw1bpwFOH6N8QZGjBvlJaNQTewMWX562pZfYcdxkAH8V2+FwKY/0bR5cSqd02m+zpy5jlVdealBW3NCTkmlbihv2RtTCxxgS4XtZBe7E6HXTjfl4VY/+10a/q8DCvQm34KKjbAijhw8mMdBIwfJEreyD1P8AXLxqRgN7JJpFixKRyROwUrlsVzG1wb8r1iu+J0iFPijNg8Y+UKRLFJZeC3JXStawUmaNG6qp94FZXjsAIIdoxXuFMNjzIMlxfxsa0/Y/6iH/AIaf8orXgn132flmV/8Aq+xfkT9qRf8AiGLX7+Ca3wH4Uq4ndmcJE6IZRIgfuKe7fUAnrY077fXs9pYVz7MqPC3xI+LClLHbyzJEmHQtG0JZGYH2gDYcri1utZqqSnK/FjUMtpffnmddm7K2on6vtEHRnW3uJ/CqudHRJxJbPHiInfhxu4PDS12Fe9n4fGYwkI8j24lnIUe81z/s2SJpoJVKs0TEC4NypEgII4+wRSbsh6yvTkjjv+FOLmNxfMLDr3FHzpI2jZY3YqDZSdefL/SoG9+03ExAOpQEnncvmPyFVGAwzyzJEzNY6nwHtEep+Na6VLq9I3Za9xjfX/keRDkjcBZCLZiSp625gdL1M/tItE0bEkZRYniTmW/wv7q670H68geyoVR0Gl7fGqpoyDYg34W51ujacVJ9pdHrJNmn7tbvRxQMJkjdysUmveBDdqVJVtAQARw9av8ACRRdmyoiIxdjZERc3+zzgXygX1aljd/bna4SeWTKJF7GIBNDkVZMpsTxu591We4WI7YKWN7O172JuEPG2l+9y01HDhWeal0l9xbe0R6Ze7bwt+FLO39mwMYmkjRz2MerAHiC/wA2JpjxsmWKRuiMfcCaTd7sauHEYka2WNF8SRGg5eRpZ3cchYajLu6yx4FeyARW7dMvKwdrW6XuDTPuyv1o8EP4CljdmHPgsGAC2dXe3O5y20HDSnjYmzHjJZ7C62A5+tLN2jYnNyFPAb34pVImaJrM1myG5W+l7G17c9Km/wDtqbcR/IaUt84nwhVGGYkF7rqMtwOY4mx0pNxu3kVC+YdFUfb9L+zqNdPlSNNy6qVhlpmapBj1xT4iW4ORUSw017x4X4gN8a+iMAHype/RXOX2dipG0L4gkC5OgRNNeXGmSr0msiuZE3k2Uk2E+tF1jnjbLYWb/ZlHe6jvE0lbO2bhmwGEdoELMklyygmxme1vDXSm/a2NtgcSzNoJ+J4ALEB+HCs8xuI7HDYL7KfR42PQFpGJOg53vzJ+NLKLcbJlkXmM8W2o4cVj2kJZ2TBqkajNJKexJso58R5UmbZkx+0XAWIxxXIC3CoAOLOx4jx4GxtexrRcDgI+1xByjM5VWb7RVYoly34hbg3HOp+0sQsMLubKqKT4AAaWq2LSRVJq5is+7DJdTIpOlstwPEm4v5CwPC9uFd9kSKzOw0SJAisefUn0X0FccbHNAjNMG7ScAqDe4Ui9z09oaeIrnBGI45IHNmDZntp3SoA1PiQaur26JLe9fEold3v74+hN2ZtESzMOuiDoACSx8SQBTN+jV803aEWIaRjb9yM/las32XiuykD9A3xUgfGtQ3HjKYWaU84rDzmb/LesWJhsafbyvf8AAShaaS3tfsutkwYqaNoYVZ4yQWFhlB8zwOnWveI2VicIyyPGVykENoyg8r2uPfVzt/GPDg8JHAxSOSPMzLoWawJBI8ST/wBqNxcVJK8kEjGSFoyWDEkLqBoTw48Kx2zsdErJZ3lwmLkc3eWWFelzcn5WrX8NHlRV6KB7hWT4PD3iwkQ17XFl/NUsl/nWuVtwSzk+z1MutSXcvfiK36RID9HWZfagkSQeV7H5g+lVM8mFz4mGZgiYnJMkluTAHjY27wJ9TTvtHCCWJ424OpX3i1Za+F7bDwiQ5Ww8v0eU/dQt3T5A3FV4qLjUvxCPVq9vNe/I+be2vEkS4XCM3Zg3eTUGRvhp/p0qNjtutK2HlyMewVVdjrmN9bnxGmvU1cbM3NYYmRZkvAAwEhIHEd1hrxHuvXErg8JDNEZziHlXKQgGVSNQeNrg+NZs95qM13s3cvibD2QNG6rcMnvVvnS7vHKYZyEGUmO1+YuxJ9dPia1PD5XSGZxf6O6LKOsWa6t6G6nwtS1+nPdrscQuLjuYpxrYd1GFuf71ybeBrThm5TUXpuOfCk1Np6LkxIxEXbJ2vGzjPblmRb28stvWuU2PInjkX2kZSGJ42sRf43q/3fhEccqMb5crH+9GrUmsb3PWtVF7UmuGneTSd5P7fk0TebZMU3a9k8ULmVdJZRGuTskcjU5fbf01q/3CwP0aGFXZLs2IYlZFdf8A4dVsVJGqi/H50bG2LNOqNAMNJqhkSZCzoQoUEKvLui5vbUdDTtuvuzFDhUbFxqHRj3UDhSMqKLLq2ojBPU3POq5VlsGiKUtDlisC+IglSAZmZGUH7IJBGp4c6zv9K+wJ5sWTCI5ERbHLLHdWubgqWBBsByrU8dvQ/wCrwsJQcASuv91RoPW9J8+5WMmLkxQRtK1zKDeXK3bkswLKe0tIotaw7vJaSjXvId09lDVsaYYaPCaC4woFibcctr+6rvB7Td0nctosZIy8jY/HSkjaXb5Y0nVhkGVGZbFgPInh4VzxOLxEOzsU2GVc7NHGS3BFa4LeJF/x1qub61n4kbr3ErfjFyz4hmad0dYkVBkdhKfrGOqg2I0F/GkhsHdiZZRe17C7MdRdbaWIF/DS3W03aUsweOWWZwXBDW4prYgDpa3+tdcLDEwaVCzsg1Eh14dRYg6ca17WyrrQzuo7DTuBvnh8PhjhJM3elZkky3ABW2tiWBuOnA1omBxaSoskZzK3A2I524HXiK/O1zJIALnMwCjnqbAeJ8a1vYs5MQPsnmAdL8/LX1pK8lTV+Jco7R33vLjZU+UMWbEzXtyUObnyCj3Uj7a2BjJpYRHhcS8SxQJH9UbW7JCbkDL7TG5J05nSmLfjaULYXswRLIIjfI/6u81yXtpqFUd7qANWFfGxMaTpKwtGHUoe1ObIi4UB1QElgVVyBwObyqyEurcLWHLZerzEgg9rINeVnZP+ive2snZMZCBEvekvzVdSPWwHkTSxsjbJxAllCtGpmlZb6EqzmQE20+3bS/Clvfra0nZCLO1pDqLm2VbH52qmM7z2AcN5X7V2hJO/0mQ6SNmCdI47lV8iePjY1RTLI5mdzZrajr3wLDwH4CrWEXRJHtkVGdU6KCAoPiSl71R4zGNIbnTrbmdL/Ie6rqd3L3x0KI3cswwGDaR1UfaIF/DW59wNbbs/ZTtBFBEt5JbzFbgWRRlS9/7x9RSJ+j7YfbSIzd0EWvyRBq7+FwP6vWi/2pNGZMRHGVjlXso3se4q2Ay9DYe+smJqbc7bl7foPS69Ta3LmScHtCXCx9hi8KZIb3UOPZP7rWIP9a14x29C9k0WGgXDo3tkG7MOmgH415wO+uJQWcrKvRxr7xb43ru+Mw+Lkjth1hKtnmYWt2ags3C3G3MVmvwZq7Sz3fwebHQR8sLhwW8JH7x9e98DWhUqfo+hLRy4lxZsRIW8QoNgPLjTXXTwkbU78czLTzW1xz99wUhbw4ERY05tIManZseSyfZPnex9Wp9qs3j2SMVA8R0PFD91hwP4eRNNiaW3DLVaBUi2rrVZoyfbO0MQzGKeRjkOUrew004DQ+ZqpNMe2oWmi7ci00REWJXmGGiufMCxPWl21cdmqnNTipIlbKxnZSZiMyEFXX7yHQj8R4gVd4jYqY+H+z55CMn1uFkH21KsFv1yg8PypZNWmysVmCxFsjq2aCQ/7t/un9xvgfWmpzcXdCVYv6lqvNGdb3bKlwkzQDNrEmcnSwUOAL8xlQ2PO1VOzcAqyDtTbKucr4aWufUe41te1dijbE6pKghEUT9vYgSGbVY7cyi3Zxy71udZrs/craOIzqIGCop77gp2neKC19WNgfQC/InpQmpQyfaZ3C66ujNL2XvgzxKsaJG6rlZx3mI5EE9fWuDYh2a5Zix53NzTduzuSmEmEquTaPJltp9m+p5XXSr3bGFgaJ0nyhHUqxvlNiLGxGoPiNazwrKK0HhCTXWMmxuJkJurseXtf61fYCbBfRc8jB5wCQvaFc3QZvZ4c6X9pbCwokPY5+z5ZrX+I4eetQl2CgFlkkAHTIPktJ8zC5f0TOs21mLm2VFHsgOWt1Nyl+NScLvTJHmvaRWFirAsD6XGtQhsY8ppPefwIrz/AGVJymPrnP8A/Sp+Zg8m/IjoXwJce2ISjK2CiZXuGvGbm9+B7S44m1uGnSqzEQYM3C4Uwq1g6oxUMLknUliL3t4V3/siQ/7xPMr+d6ucFuLNIAUxGGYnWwIv/wDqvTRqQasn78RHRys1kU2z8Hs2ORZBgjccAZnI9nLwym/M+ZPhb5tTHRtnyhY4iD3Vzs3DhqBe/DQjSr8/o/x4OnYHylYfKMVxxG5W0bW7MMPCW49xkX5U0pRnqDi2Y4C95F7O7jwHdHiBpe5Ww5etfAyhY1U5pDfMCLEGxVRfmPDyrQNq7g4iPNJLhypY3Lq6D7QNgBP07ug8eOtRcVsdDkC4ZoxGHtkLBs7BQrZgWJKZbgczx8b+mhfNidG2dtyEZsOQ73OY6A3KDTQg6jXNxqTtvd9ZjGtzbNdu7bQA6XBPEnwr6NoOHMhhJdgAzntLta9r/VnXU18xO9ccSOWBEgBsouTcjS+YKePhSpQcrx1G6yFTeVw8vYQ6sPqmIHdBDZrAjxvfyPGurbEW8UeQ5MrFzexB5eZFyLVTbv4bETS5YCy5v1ja5EHNnPAAan4DjatV2NsyKFBO2Z400jD8cRIOLWHsxg628hqb0mIvTsov3x7jNVUnJKO/3ckYHBLh4kiJETz5cxPCGHkD4ta9ulqeti4Ds4OyjeLFozHMpYABCOCjUXvrqQKzPE4hpHZ3N2Y3J615U286w7aRtp01COyhx3n3MMQMsF2Qash9pB4dR8fOqvA4Q9isa/rcY4jX92JTd28iwA8lNctmYqeQmMzSCLKTISxIWMe0dfDS3MkCnDcfBGaVsY65UA7PDqfsoul/655qanDpJJLf7ZXXllsceW8ccFhlijSNdFRQo9BXaiiu2lZWQBRRRUgJm9+BMEn0xEzowyYmP76HTN5j8vGkPbOz+yYFDnicZon+8vQ/vDgRW2ugIIIBBFiDwIrONvbGGFJje5wcrXRrXOGkPzU8COY8Rry8XQ2XtLR+T9GVqXRSv/V6/Z8eziI5FeTUzaOBeFyj8eII1VgeBU8wetRCKxWNhebM2gXZO/2eITSOU8HH3Jeo5BvfWg7A3gWYmKReyxC+1G3PxQ8x/XjWQXq4we0lYLHiMxC/q5VP1sPkftL+77qdSKZQae1DvXH9myV5kiVvaUHzAPzpQ2fvLJAq/SbTQHRcVGLjykUaqf61ptwuJSRQ8bK6ngVNx8KdBGallvIsuxoG4wx/ygfKozbs4U/7oehb86uKKjZRZdipityoywKOUXmLZvcSfnUMboRjMWxK5QSt7AWbobta/hTvWF7axg7HGZnC32ofakMYIWNMwva/gRppfWiNFS3E7bNPwm6eGCrcmQnUHNa/kF5VcYLAQx/q0QEcwBf38ayrd/GFv7NyudZscRrxQJJa3VbgfCvX6MMT/t0KrIWLYaZphcEX7ZAnDSwW1j4nXjT9FYhyua/X2iioIPEsSsLMAw6EXHxpb2vurAc0hfsVAu1goRQBqfDremekb9J2EnmiyKLYdLPLr+tNwFSw1Kg6kWsTboQYaW8WVTYVzG9s77dlipRhgs0AZgjSBhmuirewI0DKzD+KqzZmw58c8ZZVgiyF3nKnKRmIZ2ubs7MLAC1yLAAA2nbK3RDTr3GcdpcRDUsoPA+fEnkK1DaEyx5TigjugtHhI7CGG3DPbQkfd/OtXT04L+NFKrOplHPkU+wdgQ4fD3bMuGuDrpLjHHAkfZQchwAJ4kk1x2nj2mfMwCgCyovsoo4AV52hjnmcvIbnl0A6AchUcCsU5uTuX06ahnvCvcakkAC5OgA518FX+zcG8bqka5sXIO6P/Lqftt0e3AchrxIFIlcmc1BXZKwGxjI4wScdHxbj7IGojB8Of738Nalh4FRVRAFVQAAOAAqv3d2ImFiyLqx1dzxduZNWldjDUejV3q/djPFP6pav3YKKKK0jhRRRQAVyxWGWRGR1DKwsQeBFdaKhq+TAzXb2x/ow7ObNJhCfq5QLvhieR6p4c+VjSntHZ7xEZrFW1R1N0cdVP4cRW6SxhgVYAgixB1BHjSJtvdd4Axw69th2N3w7HUeMZ4g+WvnXLxGFcM46cv0VxlKlpnHzX6E1NoxjCmEwgyFriTS4F7+d+VVlqsZtnh7thyzge1GR9bH1uo9oD7y+oFVwrI3c1RkpK8WTNm7SkgJMbWvoVOqsOjKdDV1s7aUObNE7YGU8cvfw7nxQ+z8QKWqKLkTpxnqalhN4MQigzQCZP22FPaKfErxFWmz94cNMbJKub7jd1v5WsaybZMkolRYXZHdgoykjiba24imfEYidsQ2FkjgxrKNSyBTwBNm0tx99OmV7E46O/b6mjV4eMEWIBHiL1l0e0cMrEZcVhWBIIhmzKCNDo34VOj22Ps7SmXwlgVveQKnaDamtY+D/AOGhdiundXu+zoNL8bdK5wYONCSkaKTxKqAT5kDWklNuP/6pEfPDa1yk2y32tq/yYb/SjaYbcv8AL8vU0Oo+Mx0cQvJIiD95gPnSFEVlF+22jiR+4CiVXT7RhgchMCquOeILO3nZvzouReo9FbtfvmOj72xucuGilxLdUWyDzdrAVSbb2jI1xi8QsC/sMOc8p8Gfl8qWcfvHiZRlMhVfup3F/wAOvvNVFK5DdE39b/H78y5m27kUx4WMYdDxYG8r/wATnUeQqsweFaWRY01ZzYXPPxrjXSGQqwZSQwNwQbEeVLe+paopKyO+09nPBIY5AAw6G4IPC1R40JIABJOgA1JPhU2HDS4hmcm4HtySGyr/ABMflx6Cr3d/Y7zd3C3VOD4phYnqIRxA8ePiOFSouTshJ1VDLfwIezdnOsgjiUS4o8uMeHH3nPAuOnAeJ0rR92930wqHXPK+skh1LH15VI2HsWLCx9nEtvvMfaY9Sasa6lDDKHWlryKEm3tS15BRRRWscKKKKACiiigAooooAKKKKAKHb26sWIOcXimGqypob+NuPz8aR9ubKkiJ+lxFhyxMI1/+ovA+ZsfE1q1fCKy1cLGWccn73COGe1F2fvUw+TZLlS8RE0fNk1K/xJ7S+ot41AFa7tLc3DyNnTNBJyeI5dfLh7rUvbT3WxQ9pIsWPvD6qb3jQ/3s1c+eHqR1Xhn+xlWkvrXevTXmU+4cA7dpW9mGNnPna3yvVju1iCkOLxz+011X+Im+n94qPSoWz5xg5SwMkBIsyYiMlGHTOnzy112ziJ8UixxLB2Sm+SB1Nz4qSG58MtImrFkasJOyfvsFImrTdVb4yAf/ADB8NfwqHiNnyp7cUi+akfhUvdadExcLOwVQxuSbAd08fWkWpaaDtKBn+k/SYohh1W8b6Z7248Tz8uXGsqFWe8WNMmImIcshkbL3iVtewI5WqsqZO5CNA3R7SbAPFFL2TpJo3QEhvjc1W/pDmHaQxElnjjs7kWzXtb5E+tRN1tprHHiInDkSpZciljmsRy8x7q77UklxGHjE0DrMmgmciNWX97ORc/jrzptYkaZsVqLVPXAoDZ50v92IGVj/AC2X/FV1s7duZ7GLCkD9piTYeka2+OaljFydkVuvDc79mYvYXBPJfIpNuJ4BfMnQepqx2ds1WfLGpxUv3YzaJf45NLj+Gw8adsHuMGA+lTNKBqI07kQ9B/pTVg8HHEoSNFRRyUWrVTwc5Zyy5iOdSX2Xn6cxW2ZuZmytjGD5fZgQZYU9PtHx996bo4woAUAAcANAK9UV0adKNNdUiMVHQKKKKsGCiiigAooooAKKKKACiiigAooooAKKKKACiiigDxJEGFmAI6EXqoxe6mDk9rDpfqoyn/DaiiklShL6kiHFS1RDfcyMfqp8TD/DKbe41Hk3SxHLGsf+JEj/ADooql4Slw82J0UNy5oitubif/NQ/wD40f5V0j3PxPPGIP4cPGKKKj5Sn9/Fh0a+/i/Ukjc9z7eOxJ8FIQfCu+H3Hwim7K0rdZHY/wClFFOsLSW78h0UN6LvB7OiiFo40T+FQPlUmiirlFLJIsCiiipAKKKKACiiigAooooAKKKKAP/Z">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1219200" y="2171700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2</xdr:col>
      <xdr:colOff>524558</xdr:colOff>
      <xdr:row>176</xdr:row>
      <xdr:rowOff>128336</xdr:rowOff>
    </xdr:from>
    <xdr:to>
      <xdr:col>2</xdr:col>
      <xdr:colOff>1297754</xdr:colOff>
      <xdr:row>180</xdr:row>
      <xdr:rowOff>86894</xdr:rowOff>
    </xdr:to>
    <xdr:pic>
      <xdr:nvPicPr>
        <xdr:cNvPr id="12" name="Picture 2" descr="Colegio de Ciencias Agrícolas">
          <a:extLst>
            <a:ext uri="{FF2B5EF4-FFF2-40B4-BE49-F238E27FC236}">
              <a16:creationId xmlns:a16="http://schemas.microsoft.com/office/drawing/2014/main" id="{F6375FA2-5766-42CA-8784-A0B73CA17C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1855" y="35551039"/>
          <a:ext cx="773196" cy="748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260683</xdr:colOff>
      <xdr:row>176</xdr:row>
      <xdr:rowOff>125998</xdr:rowOff>
    </xdr:from>
    <xdr:to>
      <xdr:col>5</xdr:col>
      <xdr:colOff>300119</xdr:colOff>
      <xdr:row>180</xdr:row>
      <xdr:rowOff>46456</xdr:rowOff>
    </xdr:to>
    <xdr:pic>
      <xdr:nvPicPr>
        <xdr:cNvPr id="13" name="Picture 3">
          <a:extLst>
            <a:ext uri="{FF2B5EF4-FFF2-40B4-BE49-F238E27FC236}">
              <a16:creationId xmlns:a16="http://schemas.microsoft.com/office/drawing/2014/main" id="{9A984A7A-155C-49E4-927B-0E951D6A32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82033" y="35343098"/>
          <a:ext cx="852236" cy="707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541421</xdr:colOff>
      <xdr:row>177</xdr:row>
      <xdr:rowOff>4512</xdr:rowOff>
    </xdr:from>
    <xdr:to>
      <xdr:col>0</xdr:col>
      <xdr:colOff>1370096</xdr:colOff>
      <xdr:row>180</xdr:row>
      <xdr:rowOff>4512</xdr:rowOff>
    </xdr:to>
    <xdr:pic>
      <xdr:nvPicPr>
        <xdr:cNvPr id="14" name="Picture 4">
          <a:extLst>
            <a:ext uri="{FF2B5EF4-FFF2-40B4-BE49-F238E27FC236}">
              <a16:creationId xmlns:a16="http://schemas.microsoft.com/office/drawing/2014/main" id="{9416D87E-6AE5-4EDE-AC63-2985FFCF396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1421" y="35418462"/>
          <a:ext cx="828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115455</xdr:colOff>
      <xdr:row>0</xdr:row>
      <xdr:rowOff>101023</xdr:rowOff>
    </xdr:from>
    <xdr:to>
      <xdr:col>0</xdr:col>
      <xdr:colOff>890154</xdr:colOff>
      <xdr:row>4</xdr:row>
      <xdr:rowOff>106347</xdr:rowOff>
    </xdr:to>
    <xdr:pic>
      <xdr:nvPicPr>
        <xdr:cNvPr id="15" name="Picture 14" descr="Image result for UPRM">
          <a:extLst>
            <a:ext uri="{FF2B5EF4-FFF2-40B4-BE49-F238E27FC236}">
              <a16:creationId xmlns:a16="http://schemas.microsoft.com/office/drawing/2014/main" id="{A22D9D3F-8B3D-4C95-8CED-F145935860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5455" y="101023"/>
          <a:ext cx="774699" cy="784642"/>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3"/>
  <sheetViews>
    <sheetView tabSelected="1" topLeftCell="A132" zoomScale="86" zoomScaleNormal="75" workbookViewId="0">
      <selection activeCell="D64" sqref="D64"/>
    </sheetView>
  </sheetViews>
  <sheetFormatPr defaultColWidth="9.1796875" defaultRowHeight="15.5" x14ac:dyDescent="0.35"/>
  <cols>
    <col min="1" max="1" width="29.453125" style="2" bestFit="1" customWidth="1"/>
    <col min="2" max="2" width="10.08984375" style="2" customWidth="1"/>
    <col min="3" max="3" width="27.81640625" style="2" bestFit="1" customWidth="1"/>
    <col min="4" max="4" width="14" style="2" bestFit="1" customWidth="1"/>
    <col min="5" max="5" width="11.1796875" style="2" bestFit="1" customWidth="1"/>
    <col min="6" max="6" width="15.1796875" style="2" bestFit="1" customWidth="1"/>
    <col min="7" max="16384" width="9.1796875" style="2"/>
  </cols>
  <sheetData>
    <row r="1" spans="1:10" x14ac:dyDescent="0.35">
      <c r="A1" s="90" t="s">
        <v>59</v>
      </c>
      <c r="B1" s="90"/>
      <c r="C1" s="90"/>
      <c r="D1" s="90"/>
      <c r="E1" s="90"/>
      <c r="F1" s="90"/>
      <c r="G1" s="13"/>
      <c r="H1" s="13"/>
      <c r="I1" s="13"/>
      <c r="J1" s="13"/>
    </row>
    <row r="2" spans="1:10" x14ac:dyDescent="0.35">
      <c r="A2" s="90" t="s">
        <v>109</v>
      </c>
      <c r="B2" s="90"/>
      <c r="C2" s="90"/>
      <c r="D2" s="90"/>
      <c r="E2" s="90"/>
      <c r="F2" s="90"/>
      <c r="G2" s="13"/>
      <c r="H2" s="13"/>
      <c r="I2" s="13"/>
      <c r="J2" s="13"/>
    </row>
    <row r="3" spans="1:10" x14ac:dyDescent="0.35">
      <c r="A3" s="90" t="s">
        <v>60</v>
      </c>
      <c r="B3" s="90"/>
      <c r="C3" s="90"/>
      <c r="D3" s="90"/>
      <c r="E3" s="90"/>
      <c r="F3" s="90"/>
      <c r="G3" s="13"/>
      <c r="H3" s="13"/>
      <c r="I3" s="13"/>
      <c r="J3" s="13"/>
    </row>
    <row r="4" spans="1:10" x14ac:dyDescent="0.35">
      <c r="A4" s="27"/>
      <c r="B4" s="27"/>
      <c r="C4" s="27"/>
      <c r="D4" s="27"/>
      <c r="E4" s="27"/>
      <c r="F4" s="27"/>
      <c r="G4" s="1"/>
      <c r="H4" s="1"/>
      <c r="I4" s="1"/>
      <c r="J4" s="1"/>
    </row>
    <row r="5" spans="1:10" x14ac:dyDescent="0.35">
      <c r="A5" s="92" t="s">
        <v>111</v>
      </c>
      <c r="B5" s="92"/>
      <c r="C5" s="92"/>
      <c r="D5" s="92"/>
      <c r="E5" s="92"/>
      <c r="F5" s="92"/>
      <c r="G5" s="23"/>
    </row>
    <row r="6" spans="1:10" x14ac:dyDescent="0.35">
      <c r="A6" s="28"/>
      <c r="B6" s="28"/>
      <c r="C6" s="28"/>
      <c r="D6" s="28"/>
      <c r="E6" s="28"/>
      <c r="F6" s="28"/>
    </row>
    <row r="7" spans="1:10" x14ac:dyDescent="0.35">
      <c r="A7" s="91" t="s">
        <v>112</v>
      </c>
      <c r="B7" s="91"/>
      <c r="C7" s="91"/>
      <c r="D7" s="91"/>
      <c r="E7" s="91"/>
      <c r="F7" s="91"/>
      <c r="G7" s="14"/>
      <c r="H7" s="14"/>
      <c r="I7" s="14"/>
      <c r="J7" s="14"/>
    </row>
    <row r="8" spans="1:10" x14ac:dyDescent="0.35">
      <c r="A8" s="28"/>
      <c r="B8" s="28"/>
      <c r="C8" s="28"/>
      <c r="D8" s="28"/>
      <c r="E8" s="28"/>
      <c r="F8" s="28"/>
    </row>
    <row r="9" spans="1:10" ht="15" customHeight="1" x14ac:dyDescent="0.35">
      <c r="A9" s="93" t="s">
        <v>61</v>
      </c>
      <c r="B9" s="93"/>
      <c r="C9" s="93"/>
      <c r="D9" s="93"/>
      <c r="E9" s="93"/>
      <c r="F9" s="93"/>
      <c r="G9" s="15"/>
      <c r="H9" s="15"/>
      <c r="I9" s="15"/>
      <c r="J9" s="15"/>
    </row>
    <row r="10" spans="1:10" ht="15" customHeight="1" x14ac:dyDescent="0.35">
      <c r="A10" s="29"/>
      <c r="B10" s="29"/>
      <c r="C10" s="29"/>
      <c r="D10" s="29"/>
      <c r="E10" s="29"/>
      <c r="F10" s="29"/>
      <c r="G10" s="15"/>
      <c r="H10" s="15"/>
      <c r="I10" s="15"/>
      <c r="J10" s="15"/>
    </row>
    <row r="11" spans="1:10" ht="15" customHeight="1" x14ac:dyDescent="0.35">
      <c r="A11" s="77" t="s">
        <v>58</v>
      </c>
      <c r="B11" s="77"/>
      <c r="C11" s="77"/>
      <c r="D11" s="77"/>
      <c r="E11" s="77"/>
      <c r="F11" s="77"/>
    </row>
    <row r="12" spans="1:10" ht="15" customHeight="1" x14ac:dyDescent="0.35">
      <c r="A12" s="30" t="s">
        <v>24</v>
      </c>
      <c r="B12" s="31" t="s">
        <v>23</v>
      </c>
      <c r="C12" s="32" t="s">
        <v>22</v>
      </c>
      <c r="D12" s="33" t="s">
        <v>21</v>
      </c>
      <c r="E12" s="34" t="s">
        <v>20</v>
      </c>
      <c r="F12" s="32" t="s">
        <v>108</v>
      </c>
    </row>
    <row r="13" spans="1:10" ht="18.5" x14ac:dyDescent="0.35">
      <c r="A13" s="35" t="s">
        <v>63</v>
      </c>
      <c r="B13" s="36">
        <v>1</v>
      </c>
      <c r="C13" s="37"/>
      <c r="D13" s="38"/>
      <c r="E13" s="21">
        <v>2000</v>
      </c>
      <c r="F13" s="22">
        <f>2000-E13</f>
        <v>0</v>
      </c>
    </row>
    <row r="14" spans="1:10" ht="31" x14ac:dyDescent="0.35">
      <c r="A14" s="39" t="s">
        <v>57</v>
      </c>
      <c r="B14" s="36">
        <v>1</v>
      </c>
      <c r="C14" s="37"/>
      <c r="D14" s="38"/>
      <c r="E14" s="21">
        <v>85</v>
      </c>
      <c r="F14" s="22">
        <f>85-E14</f>
        <v>0</v>
      </c>
    </row>
    <row r="15" spans="1:10" ht="15" customHeight="1" x14ac:dyDescent="0.35">
      <c r="A15" s="79" t="s">
        <v>56</v>
      </c>
      <c r="B15" s="79"/>
      <c r="C15" s="79"/>
      <c r="D15" s="79"/>
      <c r="E15" s="4">
        <f>SUM($E$13:$E$14)</f>
        <v>2085</v>
      </c>
      <c r="F15" s="18">
        <f>2085-E15</f>
        <v>0</v>
      </c>
    </row>
    <row r="16" spans="1:10" ht="15" customHeight="1" x14ac:dyDescent="0.35">
      <c r="A16" s="40"/>
      <c r="B16" s="41"/>
      <c r="C16" s="28"/>
      <c r="D16" s="42"/>
      <c r="E16" s="43"/>
      <c r="F16" s="28"/>
    </row>
    <row r="17" spans="1:18" x14ac:dyDescent="0.35">
      <c r="A17" s="78" t="s">
        <v>55</v>
      </c>
      <c r="B17" s="78"/>
      <c r="C17" s="78"/>
      <c r="D17" s="78"/>
      <c r="E17" s="78"/>
      <c r="F17" s="78"/>
      <c r="N17" s="94"/>
      <c r="O17" s="94"/>
      <c r="P17" s="94"/>
      <c r="Q17" s="94"/>
      <c r="R17" s="94"/>
    </row>
    <row r="18" spans="1:18" x14ac:dyDescent="0.35">
      <c r="A18" s="28"/>
      <c r="B18" s="28"/>
      <c r="C18" s="28"/>
      <c r="D18" s="28"/>
      <c r="E18" s="28"/>
      <c r="F18" s="28"/>
    </row>
    <row r="19" spans="1:18" ht="15" customHeight="1" x14ac:dyDescent="0.35">
      <c r="A19" s="77" t="s">
        <v>54</v>
      </c>
      <c r="B19" s="77"/>
      <c r="C19" s="77"/>
      <c r="D19" s="77"/>
      <c r="E19" s="77"/>
      <c r="F19" s="77"/>
    </row>
    <row r="20" spans="1:18" x14ac:dyDescent="0.35">
      <c r="A20" s="30" t="s">
        <v>24</v>
      </c>
      <c r="B20" s="31" t="s">
        <v>23</v>
      </c>
      <c r="C20" s="32" t="s">
        <v>22</v>
      </c>
      <c r="D20" s="33" t="s">
        <v>21</v>
      </c>
      <c r="E20" s="34" t="s">
        <v>20</v>
      </c>
      <c r="F20" s="32" t="s">
        <v>108</v>
      </c>
    </row>
    <row r="21" spans="1:18" x14ac:dyDescent="0.35">
      <c r="A21" s="44" t="s">
        <v>53</v>
      </c>
      <c r="B21" s="5">
        <v>560</v>
      </c>
      <c r="C21" s="45" t="s">
        <v>52</v>
      </c>
      <c r="D21" s="6">
        <v>0.45</v>
      </c>
      <c r="E21" s="7">
        <f>$B$21*$D$21</f>
        <v>252</v>
      </c>
      <c r="F21" s="22">
        <f>252-E21</f>
        <v>0</v>
      </c>
    </row>
    <row r="22" spans="1:18" ht="31" x14ac:dyDescent="0.35">
      <c r="A22" s="46" t="s">
        <v>51</v>
      </c>
      <c r="B22" s="8">
        <v>1</v>
      </c>
      <c r="C22" s="47" t="s">
        <v>50</v>
      </c>
      <c r="D22" s="9">
        <v>19.97</v>
      </c>
      <c r="E22" s="10">
        <f>$B$22*$D$22</f>
        <v>19.97</v>
      </c>
      <c r="F22" s="22">
        <f>19.97-E22</f>
        <v>0</v>
      </c>
    </row>
    <row r="23" spans="1:18" ht="18.5" x14ac:dyDescent="0.35">
      <c r="A23" s="35" t="s">
        <v>64</v>
      </c>
      <c r="B23" s="11">
        <v>68</v>
      </c>
      <c r="C23" s="45" t="s">
        <v>49</v>
      </c>
      <c r="D23" s="6">
        <v>40</v>
      </c>
      <c r="E23" s="7">
        <f>$B$23*$D$23</f>
        <v>2720</v>
      </c>
      <c r="F23" s="22">
        <f>2720-E23</f>
        <v>0</v>
      </c>
    </row>
    <row r="24" spans="1:18" ht="18.5" x14ac:dyDescent="0.35">
      <c r="A24" s="35" t="s">
        <v>65</v>
      </c>
      <c r="B24" s="12" t="s">
        <v>28</v>
      </c>
      <c r="C24" s="45" t="s">
        <v>28</v>
      </c>
      <c r="D24" s="48" t="s">
        <v>28</v>
      </c>
      <c r="E24" s="7">
        <v>180</v>
      </c>
      <c r="F24" s="22">
        <f>180-E24</f>
        <v>0</v>
      </c>
    </row>
    <row r="25" spans="1:18" ht="18.5" x14ac:dyDescent="0.35">
      <c r="A25" s="35" t="s">
        <v>66</v>
      </c>
      <c r="B25" s="12" t="s">
        <v>28</v>
      </c>
      <c r="C25" s="45" t="s">
        <v>28</v>
      </c>
      <c r="D25" s="48" t="s">
        <v>28</v>
      </c>
      <c r="E25" s="7">
        <v>57</v>
      </c>
      <c r="F25" s="22">
        <f>57-E25</f>
        <v>0</v>
      </c>
    </row>
    <row r="26" spans="1:18" x14ac:dyDescent="0.35">
      <c r="A26" s="77" t="s">
        <v>48</v>
      </c>
      <c r="B26" s="77"/>
      <c r="C26" s="77"/>
      <c r="D26" s="77"/>
      <c r="E26" s="7">
        <f>SUM($E$21:$E$25)</f>
        <v>3228.9700000000003</v>
      </c>
      <c r="F26" s="22">
        <f>3228.97-E26</f>
        <v>0</v>
      </c>
    </row>
    <row r="27" spans="1:18" x14ac:dyDescent="0.35">
      <c r="A27" s="49"/>
      <c r="B27" s="49"/>
      <c r="C27" s="49"/>
      <c r="D27" s="49"/>
      <c r="E27" s="16"/>
      <c r="F27" s="28"/>
    </row>
    <row r="28" spans="1:18" x14ac:dyDescent="0.35">
      <c r="A28" s="95"/>
      <c r="B28" s="95"/>
      <c r="C28" s="95"/>
      <c r="D28" s="95"/>
      <c r="E28" s="95"/>
      <c r="F28" s="28"/>
    </row>
    <row r="29" spans="1:18" ht="18.5" x14ac:dyDescent="0.35">
      <c r="A29" s="79" t="s">
        <v>67</v>
      </c>
      <c r="B29" s="79"/>
      <c r="C29" s="79"/>
      <c r="D29" s="79"/>
      <c r="E29" s="79"/>
      <c r="F29" s="79"/>
    </row>
    <row r="30" spans="1:18" ht="30" x14ac:dyDescent="0.35">
      <c r="A30" s="32" t="s">
        <v>24</v>
      </c>
      <c r="B30" s="50" t="s">
        <v>42</v>
      </c>
      <c r="C30" s="32" t="s">
        <v>22</v>
      </c>
      <c r="D30" s="33" t="s">
        <v>47</v>
      </c>
      <c r="E30" s="34" t="s">
        <v>20</v>
      </c>
      <c r="F30" s="32" t="s">
        <v>108</v>
      </c>
    </row>
    <row r="31" spans="1:18" x14ac:dyDescent="0.35">
      <c r="A31" s="46" t="s">
        <v>46</v>
      </c>
      <c r="B31" s="8">
        <v>4</v>
      </c>
      <c r="C31" s="37" t="s">
        <v>36</v>
      </c>
      <c r="D31" s="9">
        <v>32.25</v>
      </c>
      <c r="E31" s="10">
        <f>$B$31*$D$31</f>
        <v>129</v>
      </c>
      <c r="F31" s="22">
        <f>129-E31</f>
        <v>0</v>
      </c>
    </row>
    <row r="32" spans="1:18" x14ac:dyDescent="0.35">
      <c r="A32" s="51" t="s">
        <v>45</v>
      </c>
      <c r="B32" s="8">
        <v>168</v>
      </c>
      <c r="C32" s="37" t="s">
        <v>36</v>
      </c>
      <c r="D32" s="9">
        <v>32.25</v>
      </c>
      <c r="E32" s="10">
        <f>$B$32*$D$32</f>
        <v>5418</v>
      </c>
      <c r="F32" s="22">
        <f>5418-E32</f>
        <v>0</v>
      </c>
    </row>
    <row r="33" spans="1:6" x14ac:dyDescent="0.35">
      <c r="A33" s="77" t="s">
        <v>44</v>
      </c>
      <c r="B33" s="77"/>
      <c r="C33" s="77"/>
      <c r="D33" s="77"/>
      <c r="E33" s="7">
        <f>SUM($E$31:$E$32)</f>
        <v>5547</v>
      </c>
      <c r="F33" s="22">
        <f>5547-E33</f>
        <v>0</v>
      </c>
    </row>
    <row r="34" spans="1:6" x14ac:dyDescent="0.35">
      <c r="A34" s="49"/>
      <c r="B34" s="49"/>
      <c r="C34" s="49"/>
      <c r="D34" s="49"/>
      <c r="E34" s="16"/>
      <c r="F34" s="28"/>
    </row>
    <row r="35" spans="1:6" x14ac:dyDescent="0.35">
      <c r="A35" s="52"/>
      <c r="B35" s="52"/>
      <c r="C35" s="52"/>
      <c r="D35" s="52"/>
      <c r="E35" s="52"/>
      <c r="F35" s="28"/>
    </row>
    <row r="36" spans="1:6" x14ac:dyDescent="0.35">
      <c r="A36" s="80" t="s">
        <v>43</v>
      </c>
      <c r="B36" s="81"/>
      <c r="C36" s="81"/>
      <c r="D36" s="81"/>
      <c r="E36" s="81"/>
      <c r="F36" s="82"/>
    </row>
    <row r="37" spans="1:6" ht="30" x14ac:dyDescent="0.35">
      <c r="A37" s="32" t="s">
        <v>24</v>
      </c>
      <c r="B37" s="50" t="s">
        <v>42</v>
      </c>
      <c r="C37" s="32" t="s">
        <v>22</v>
      </c>
      <c r="D37" s="33" t="s">
        <v>41</v>
      </c>
      <c r="E37" s="34" t="s">
        <v>20</v>
      </c>
      <c r="F37" s="32" t="s">
        <v>108</v>
      </c>
    </row>
    <row r="38" spans="1:6" x14ac:dyDescent="0.35">
      <c r="A38" s="51" t="s">
        <v>40</v>
      </c>
      <c r="B38" s="8">
        <v>1</v>
      </c>
      <c r="C38" s="37" t="s">
        <v>36</v>
      </c>
      <c r="D38" s="25">
        <v>7.25</v>
      </c>
      <c r="E38" s="10">
        <f>$B$38*$D$38</f>
        <v>7.25</v>
      </c>
      <c r="F38" s="22">
        <f>7.25-E38</f>
        <v>0</v>
      </c>
    </row>
    <row r="39" spans="1:6" x14ac:dyDescent="0.35">
      <c r="A39" s="51" t="s">
        <v>39</v>
      </c>
      <c r="B39" s="8">
        <v>9</v>
      </c>
      <c r="C39" s="37" t="s">
        <v>36</v>
      </c>
      <c r="D39" s="25">
        <v>7.25</v>
      </c>
      <c r="E39" s="10">
        <f>$B$39*$D$39</f>
        <v>65.25</v>
      </c>
      <c r="F39" s="22">
        <f>65.25-E39</f>
        <v>0</v>
      </c>
    </row>
    <row r="40" spans="1:6" x14ac:dyDescent="0.35">
      <c r="A40" s="51" t="s">
        <v>38</v>
      </c>
      <c r="B40" s="8">
        <v>36</v>
      </c>
      <c r="C40" s="37" t="s">
        <v>36</v>
      </c>
      <c r="D40" s="25">
        <v>7.25</v>
      </c>
      <c r="E40" s="10">
        <f>$B$40*$D$40</f>
        <v>261</v>
      </c>
      <c r="F40" s="22">
        <f>261-E40</f>
        <v>0</v>
      </c>
    </row>
    <row r="41" spans="1:6" x14ac:dyDescent="0.35">
      <c r="A41" s="51" t="s">
        <v>37</v>
      </c>
      <c r="B41" s="8">
        <v>74</v>
      </c>
      <c r="C41" s="37" t="s">
        <v>36</v>
      </c>
      <c r="D41" s="25">
        <v>7.25</v>
      </c>
      <c r="E41" s="10">
        <f>$B$41*$D$41</f>
        <v>536.5</v>
      </c>
      <c r="F41" s="22">
        <f>536.5-E41</f>
        <v>0</v>
      </c>
    </row>
    <row r="42" spans="1:6" x14ac:dyDescent="0.35">
      <c r="A42" s="51" t="s">
        <v>62</v>
      </c>
      <c r="B42" s="8">
        <v>4</v>
      </c>
      <c r="C42" s="37" t="s">
        <v>36</v>
      </c>
      <c r="D42" s="25">
        <v>7.25</v>
      </c>
      <c r="E42" s="10">
        <f>$B$42*$D$42</f>
        <v>29</v>
      </c>
      <c r="F42" s="22">
        <f>29-E42</f>
        <v>0</v>
      </c>
    </row>
    <row r="43" spans="1:6" ht="18.5" x14ac:dyDescent="0.35">
      <c r="A43" s="35" t="s">
        <v>68</v>
      </c>
      <c r="B43" s="8">
        <v>15</v>
      </c>
      <c r="C43" s="37" t="s">
        <v>36</v>
      </c>
      <c r="D43" s="25">
        <v>7.25</v>
      </c>
      <c r="E43" s="10">
        <f>$B$43*$D$43</f>
        <v>108.75</v>
      </c>
      <c r="F43" s="22">
        <f>108.75-E43</f>
        <v>0</v>
      </c>
    </row>
    <row r="44" spans="1:6" ht="18.5" x14ac:dyDescent="0.35">
      <c r="A44" s="35" t="s">
        <v>69</v>
      </c>
      <c r="B44" s="24">
        <v>0.2</v>
      </c>
      <c r="C44" s="37" t="s">
        <v>31</v>
      </c>
      <c r="D44" s="38" t="s">
        <v>28</v>
      </c>
      <c r="E44" s="10">
        <f>(SUM($E$38:$E$43))*$B$44</f>
        <v>201.55</v>
      </c>
      <c r="F44" s="22">
        <f>201.55-E44</f>
        <v>0</v>
      </c>
    </row>
    <row r="45" spans="1:6" x14ac:dyDescent="0.35">
      <c r="A45" s="77" t="s">
        <v>35</v>
      </c>
      <c r="B45" s="77"/>
      <c r="C45" s="77"/>
      <c r="D45" s="77"/>
      <c r="E45" s="4">
        <f>SUM($E$38:$E$44)</f>
        <v>1209.3</v>
      </c>
      <c r="F45" s="22">
        <f>1209.3-E45</f>
        <v>0</v>
      </c>
    </row>
    <row r="46" spans="1:6" x14ac:dyDescent="0.35">
      <c r="A46" s="49"/>
      <c r="B46" s="49"/>
      <c r="C46" s="49"/>
      <c r="D46" s="49"/>
      <c r="E46" s="17"/>
      <c r="F46" s="28"/>
    </row>
    <row r="47" spans="1:6" x14ac:dyDescent="0.35">
      <c r="A47" s="53"/>
      <c r="B47" s="53"/>
      <c r="C47" s="53"/>
      <c r="D47" s="53"/>
      <c r="E47" s="53"/>
      <c r="F47" s="28"/>
    </row>
    <row r="48" spans="1:6" x14ac:dyDescent="0.35">
      <c r="A48" s="80" t="s">
        <v>34</v>
      </c>
      <c r="B48" s="81"/>
      <c r="C48" s="81"/>
      <c r="D48" s="81"/>
      <c r="E48" s="81"/>
      <c r="F48" s="82"/>
    </row>
    <row r="49" spans="1:6" x14ac:dyDescent="0.35">
      <c r="A49" s="30" t="s">
        <v>24</v>
      </c>
      <c r="B49" s="31" t="s">
        <v>23</v>
      </c>
      <c r="C49" s="32" t="s">
        <v>22</v>
      </c>
      <c r="D49" s="33" t="s">
        <v>21</v>
      </c>
      <c r="E49" s="34" t="s">
        <v>20</v>
      </c>
      <c r="F49" s="32" t="s">
        <v>108</v>
      </c>
    </row>
    <row r="50" spans="1:6" ht="18.5" x14ac:dyDescent="0.35">
      <c r="A50" s="35" t="s">
        <v>70</v>
      </c>
      <c r="B50" s="11">
        <v>24</v>
      </c>
      <c r="C50" s="45" t="s">
        <v>33</v>
      </c>
      <c r="D50" s="6">
        <v>60</v>
      </c>
      <c r="E50" s="7">
        <f>($D$50*$B$50)</f>
        <v>1440</v>
      </c>
      <c r="F50" s="22">
        <f>1440-E50</f>
        <v>0</v>
      </c>
    </row>
    <row r="51" spans="1:6" ht="18.5" x14ac:dyDescent="0.35">
      <c r="A51" s="35" t="s">
        <v>71</v>
      </c>
      <c r="B51" s="12" t="s">
        <v>28</v>
      </c>
      <c r="C51" s="45" t="s">
        <v>28</v>
      </c>
      <c r="D51" s="48" t="s">
        <v>28</v>
      </c>
      <c r="E51" s="3">
        <v>3600</v>
      </c>
      <c r="F51" s="22">
        <f>3600-E51</f>
        <v>0</v>
      </c>
    </row>
    <row r="52" spans="1:6" ht="18.5" x14ac:dyDescent="0.35">
      <c r="A52" s="35" t="s">
        <v>72</v>
      </c>
      <c r="B52" s="12" t="s">
        <v>28</v>
      </c>
      <c r="C52" s="45" t="s">
        <v>28</v>
      </c>
      <c r="D52" s="48" t="s">
        <v>28</v>
      </c>
      <c r="E52" s="3">
        <v>1440</v>
      </c>
      <c r="F52" s="22">
        <f>1440-E52</f>
        <v>0</v>
      </c>
    </row>
    <row r="53" spans="1:6" ht="18.5" x14ac:dyDescent="0.35">
      <c r="A53" s="35" t="s">
        <v>73</v>
      </c>
      <c r="B53" s="12" t="s">
        <v>28</v>
      </c>
      <c r="C53" s="45" t="s">
        <v>28</v>
      </c>
      <c r="D53" s="48" t="s">
        <v>28</v>
      </c>
      <c r="E53" s="3">
        <v>340</v>
      </c>
      <c r="F53" s="22">
        <f>340-E53</f>
        <v>0</v>
      </c>
    </row>
    <row r="54" spans="1:6" x14ac:dyDescent="0.35">
      <c r="A54" s="72" t="s">
        <v>115</v>
      </c>
      <c r="B54" s="12" t="s">
        <v>28</v>
      </c>
      <c r="C54" s="45" t="s">
        <v>28</v>
      </c>
      <c r="D54" s="48" t="s">
        <v>28</v>
      </c>
      <c r="E54" s="3">
        <v>200</v>
      </c>
      <c r="F54" s="22">
        <f>200-E54</f>
        <v>0</v>
      </c>
    </row>
    <row r="55" spans="1:6" ht="31" x14ac:dyDescent="0.35">
      <c r="A55" s="54" t="s">
        <v>32</v>
      </c>
      <c r="B55" s="55">
        <v>0.1</v>
      </c>
      <c r="C55" s="37" t="s">
        <v>31</v>
      </c>
      <c r="D55" s="48" t="s">
        <v>28</v>
      </c>
      <c r="E55" s="22">
        <f>$E$45*$B$55</f>
        <v>120.93</v>
      </c>
      <c r="F55" s="22">
        <f>120.93-E55</f>
        <v>0</v>
      </c>
    </row>
    <row r="56" spans="1:6" x14ac:dyDescent="0.35">
      <c r="A56" s="44" t="s">
        <v>30</v>
      </c>
      <c r="B56" s="56">
        <v>0.09</v>
      </c>
      <c r="C56" s="45" t="s">
        <v>29</v>
      </c>
      <c r="D56" s="48" t="s">
        <v>28</v>
      </c>
      <c r="E56" s="7">
        <f>(($E$26+$E$45+$E$33+SUM($E$50:$E$55))*$B$56)</f>
        <v>1541.3579999999999</v>
      </c>
      <c r="F56" s="22">
        <f>1541.36-E56</f>
        <v>1.9999999999527063E-3</v>
      </c>
    </row>
    <row r="57" spans="1:6" x14ac:dyDescent="0.35">
      <c r="A57" s="86" t="s">
        <v>27</v>
      </c>
      <c r="B57" s="86"/>
      <c r="C57" s="86"/>
      <c r="D57" s="86"/>
      <c r="E57" s="4">
        <f>SUM($E$50:$E$56)</f>
        <v>8682.2880000000005</v>
      </c>
      <c r="F57" s="22">
        <f>8682.29-E57</f>
        <v>2.0000000004074536E-3</v>
      </c>
    </row>
    <row r="58" spans="1:6" x14ac:dyDescent="0.35">
      <c r="A58" s="77" t="s">
        <v>26</v>
      </c>
      <c r="B58" s="77"/>
      <c r="C58" s="77"/>
      <c r="D58" s="77"/>
      <c r="E58" s="4">
        <f>$E$26+$E$45+$E$57+$E$33</f>
        <v>18667.558000000001</v>
      </c>
      <c r="F58" s="22">
        <f>18667.56-E58</f>
        <v>2.0000000004074536E-3</v>
      </c>
    </row>
    <row r="59" spans="1:6" x14ac:dyDescent="0.35">
      <c r="A59" s="57"/>
      <c r="B59" s="57"/>
      <c r="C59" s="57"/>
      <c r="D59" s="57"/>
      <c r="E59" s="17"/>
      <c r="F59" s="28"/>
    </row>
    <row r="60" spans="1:6" x14ac:dyDescent="0.35">
      <c r="A60" s="57"/>
      <c r="B60" s="57"/>
      <c r="C60" s="57"/>
      <c r="D60" s="57"/>
      <c r="E60" s="17"/>
      <c r="F60" s="28"/>
    </row>
    <row r="61" spans="1:6" x14ac:dyDescent="0.35">
      <c r="A61" s="80" t="s">
        <v>25</v>
      </c>
      <c r="B61" s="81"/>
      <c r="C61" s="81"/>
      <c r="D61" s="81"/>
      <c r="E61" s="81"/>
      <c r="F61" s="82"/>
    </row>
    <row r="62" spans="1:6" x14ac:dyDescent="0.35">
      <c r="A62" s="30" t="s">
        <v>24</v>
      </c>
      <c r="B62" s="31" t="s">
        <v>23</v>
      </c>
      <c r="C62" s="32" t="s">
        <v>22</v>
      </c>
      <c r="D62" s="33" t="s">
        <v>21</v>
      </c>
      <c r="E62" s="34" t="s">
        <v>20</v>
      </c>
      <c r="F62" s="32" t="s">
        <v>108</v>
      </c>
    </row>
    <row r="63" spans="1:6" ht="18.5" x14ac:dyDescent="0.35">
      <c r="A63" s="44" t="s">
        <v>19</v>
      </c>
      <c r="B63" s="11">
        <v>560</v>
      </c>
      <c r="C63" s="35" t="s">
        <v>74</v>
      </c>
      <c r="D63" s="6">
        <v>90</v>
      </c>
      <c r="E63" s="7">
        <f>$B$63*$D$63</f>
        <v>50400</v>
      </c>
      <c r="F63" s="22">
        <f>50400-E63</f>
        <v>0</v>
      </c>
    </row>
    <row r="64" spans="1:6" x14ac:dyDescent="0.35">
      <c r="A64" s="44" t="s">
        <v>18</v>
      </c>
      <c r="B64" s="12"/>
      <c r="C64" s="44"/>
      <c r="D64" s="6"/>
      <c r="E64" s="26">
        <f>D64</f>
        <v>0</v>
      </c>
      <c r="F64" s="22">
        <f>D64</f>
        <v>0</v>
      </c>
    </row>
    <row r="65" spans="1:6" x14ac:dyDescent="0.35">
      <c r="A65" s="86" t="s">
        <v>17</v>
      </c>
      <c r="B65" s="86"/>
      <c r="C65" s="86"/>
      <c r="D65" s="86"/>
      <c r="E65" s="4">
        <f>SUM($E$63:$E$64)</f>
        <v>50400</v>
      </c>
      <c r="F65" s="22">
        <f>50400-E65</f>
        <v>0</v>
      </c>
    </row>
    <row r="66" spans="1:6" x14ac:dyDescent="0.35">
      <c r="A66" s="77" t="s">
        <v>78</v>
      </c>
      <c r="B66" s="77"/>
      <c r="C66" s="77"/>
      <c r="D66" s="77"/>
      <c r="E66" s="4">
        <f>E65-E58</f>
        <v>31732.441999999999</v>
      </c>
      <c r="F66" s="22">
        <f>31732.44-E66</f>
        <v>-2.0000000004074536E-3</v>
      </c>
    </row>
    <row r="67" spans="1:6" x14ac:dyDescent="0.35">
      <c r="A67" s="57"/>
      <c r="B67" s="57"/>
      <c r="C67" s="57"/>
      <c r="D67" s="57"/>
      <c r="E67" s="17"/>
      <c r="F67" s="28"/>
    </row>
    <row r="68" spans="1:6" x14ac:dyDescent="0.35">
      <c r="A68" s="58"/>
      <c r="B68" s="58"/>
      <c r="C68" s="58"/>
      <c r="D68" s="58"/>
      <c r="E68" s="58"/>
      <c r="F68" s="28"/>
    </row>
    <row r="69" spans="1:6" x14ac:dyDescent="0.35">
      <c r="A69" s="77" t="s">
        <v>16</v>
      </c>
      <c r="B69" s="77"/>
      <c r="C69" s="77"/>
      <c r="D69" s="77"/>
      <c r="E69" s="77"/>
      <c r="F69" s="77"/>
    </row>
    <row r="70" spans="1:6" x14ac:dyDescent="0.35">
      <c r="A70" s="85" t="s">
        <v>15</v>
      </c>
      <c r="B70" s="85"/>
      <c r="C70" s="85"/>
      <c r="D70" s="85"/>
      <c r="E70" s="85"/>
      <c r="F70" s="59">
        <f>$E$58/$B$63</f>
        <v>33.334924999999998</v>
      </c>
    </row>
    <row r="71" spans="1:6" x14ac:dyDescent="0.35">
      <c r="A71" s="85" t="s">
        <v>14</v>
      </c>
      <c r="B71" s="85"/>
      <c r="C71" s="85"/>
      <c r="D71" s="85"/>
      <c r="E71" s="85"/>
      <c r="F71" s="60">
        <f>$E$58/$D$63</f>
        <v>207.41731111111113</v>
      </c>
    </row>
    <row r="72" spans="1:6" x14ac:dyDescent="0.35">
      <c r="A72" s="61"/>
      <c r="B72" s="61"/>
      <c r="C72" s="61"/>
      <c r="D72" s="61"/>
      <c r="E72" s="19"/>
      <c r="F72" s="28"/>
    </row>
    <row r="73" spans="1:6" x14ac:dyDescent="0.35">
      <c r="A73" s="89" t="s">
        <v>24</v>
      </c>
      <c r="B73" s="89"/>
      <c r="C73" s="89"/>
      <c r="D73" s="89"/>
      <c r="E73" s="89"/>
      <c r="F73" s="30" t="s">
        <v>20</v>
      </c>
    </row>
    <row r="74" spans="1:6" x14ac:dyDescent="0.35">
      <c r="A74" s="87" t="s">
        <v>13</v>
      </c>
      <c r="B74" s="88"/>
      <c r="C74" s="88"/>
      <c r="D74" s="88"/>
      <c r="E74" s="88"/>
      <c r="F74" s="62">
        <f>$E$65</f>
        <v>50400</v>
      </c>
    </row>
    <row r="75" spans="1:6" x14ac:dyDescent="0.35">
      <c r="A75" s="87" t="s">
        <v>12</v>
      </c>
      <c r="B75" s="88"/>
      <c r="C75" s="88"/>
      <c r="D75" s="88"/>
      <c r="E75" s="88"/>
      <c r="F75" s="62">
        <f>$E$58</f>
        <v>18667.558000000001</v>
      </c>
    </row>
    <row r="76" spans="1:6" x14ac:dyDescent="0.35">
      <c r="A76" s="87" t="s">
        <v>11</v>
      </c>
      <c r="B76" s="88"/>
      <c r="C76" s="88"/>
      <c r="D76" s="88"/>
      <c r="E76" s="88"/>
      <c r="F76" s="62">
        <f>E66</f>
        <v>31732.441999999999</v>
      </c>
    </row>
    <row r="77" spans="1:6" x14ac:dyDescent="0.35">
      <c r="A77" s="57"/>
      <c r="B77" s="57"/>
      <c r="C77" s="57"/>
      <c r="D77" s="57"/>
      <c r="E77" s="17"/>
      <c r="F77" s="28"/>
    </row>
    <row r="78" spans="1:6" ht="15" customHeight="1" x14ac:dyDescent="0.35">
      <c r="A78" s="83" t="s">
        <v>75</v>
      </c>
      <c r="B78" s="83"/>
      <c r="C78" s="83"/>
      <c r="D78" s="83"/>
      <c r="E78" s="83"/>
      <c r="F78" s="83"/>
    </row>
    <row r="79" spans="1:6" x14ac:dyDescent="0.35">
      <c r="A79" s="83"/>
      <c r="B79" s="83"/>
      <c r="C79" s="83"/>
      <c r="D79" s="83"/>
      <c r="E79" s="83"/>
      <c r="F79" s="83"/>
    </row>
    <row r="80" spans="1:6" x14ac:dyDescent="0.35">
      <c r="A80" s="83"/>
      <c r="B80" s="83"/>
      <c r="C80" s="83"/>
      <c r="D80" s="83"/>
      <c r="E80" s="83"/>
      <c r="F80" s="83"/>
    </row>
    <row r="81" spans="1:6" x14ac:dyDescent="0.35">
      <c r="A81" s="83"/>
      <c r="B81" s="83"/>
      <c r="C81" s="83"/>
      <c r="D81" s="83"/>
      <c r="E81" s="83"/>
      <c r="F81" s="83"/>
    </row>
    <row r="82" spans="1:6" x14ac:dyDescent="0.35">
      <c r="A82" s="83"/>
      <c r="B82" s="83"/>
      <c r="C82" s="83"/>
      <c r="D82" s="83"/>
      <c r="E82" s="83"/>
      <c r="F82" s="83"/>
    </row>
    <row r="83" spans="1:6" x14ac:dyDescent="0.35">
      <c r="A83" s="83"/>
      <c r="B83" s="83"/>
      <c r="C83" s="83"/>
      <c r="D83" s="83"/>
      <c r="E83" s="83"/>
      <c r="F83" s="83"/>
    </row>
    <row r="84" spans="1:6" x14ac:dyDescent="0.35">
      <c r="A84" s="63"/>
      <c r="B84" s="63"/>
      <c r="C84" s="63"/>
      <c r="D84" s="63"/>
      <c r="E84" s="63"/>
      <c r="F84" s="28"/>
    </row>
    <row r="85" spans="1:6" x14ac:dyDescent="0.35">
      <c r="A85" s="63"/>
      <c r="B85" s="63"/>
      <c r="C85" s="63"/>
      <c r="D85" s="63"/>
      <c r="E85" s="63"/>
      <c r="F85" s="28"/>
    </row>
    <row r="86" spans="1:6" x14ac:dyDescent="0.35">
      <c r="A86" s="74" t="s">
        <v>79</v>
      </c>
      <c r="B86" s="74"/>
      <c r="C86" s="74"/>
      <c r="D86" s="74"/>
      <c r="E86" s="74"/>
      <c r="F86" s="74"/>
    </row>
    <row r="87" spans="1:6" ht="15.5" customHeight="1" x14ac:dyDescent="0.35">
      <c r="A87" s="83" t="s">
        <v>76</v>
      </c>
      <c r="B87" s="83"/>
      <c r="C87" s="83"/>
      <c r="D87" s="83"/>
      <c r="E87" s="83"/>
      <c r="F87" s="83"/>
    </row>
    <row r="88" spans="1:6" x14ac:dyDescent="0.35">
      <c r="A88" s="83"/>
      <c r="B88" s="83"/>
      <c r="C88" s="83"/>
      <c r="D88" s="83"/>
      <c r="E88" s="83"/>
      <c r="F88" s="83"/>
    </row>
    <row r="89" spans="1:6" x14ac:dyDescent="0.35">
      <c r="A89" s="83"/>
      <c r="B89" s="83"/>
      <c r="C89" s="83"/>
      <c r="D89" s="83"/>
      <c r="E89" s="83"/>
      <c r="F89" s="83"/>
    </row>
    <row r="90" spans="1:6" ht="15.5" customHeight="1" x14ac:dyDescent="0.35">
      <c r="A90" s="84" t="s">
        <v>10</v>
      </c>
      <c r="B90" s="84"/>
      <c r="C90" s="84"/>
      <c r="D90" s="84"/>
      <c r="E90" s="84"/>
      <c r="F90" s="84"/>
    </row>
    <row r="91" spans="1:6" x14ac:dyDescent="0.35">
      <c r="A91" s="84"/>
      <c r="B91" s="84"/>
      <c r="C91" s="84"/>
      <c r="D91" s="84"/>
      <c r="E91" s="84"/>
      <c r="F91" s="84"/>
    </row>
    <row r="92" spans="1:6" ht="15" customHeight="1" x14ac:dyDescent="0.35">
      <c r="A92" s="84" t="s">
        <v>9</v>
      </c>
      <c r="B92" s="84"/>
      <c r="C92" s="84"/>
      <c r="D92" s="84"/>
      <c r="E92" s="84"/>
      <c r="F92" s="84"/>
    </row>
    <row r="93" spans="1:6" x14ac:dyDescent="0.35">
      <c r="A93" s="84"/>
      <c r="B93" s="84"/>
      <c r="C93" s="84"/>
      <c r="D93" s="84"/>
      <c r="E93" s="84"/>
      <c r="F93" s="84"/>
    </row>
    <row r="94" spans="1:6" ht="15.5" customHeight="1" x14ac:dyDescent="0.35">
      <c r="A94" s="84" t="s">
        <v>8</v>
      </c>
      <c r="B94" s="84"/>
      <c r="C94" s="84"/>
      <c r="D94" s="84"/>
      <c r="E94" s="84"/>
      <c r="F94" s="84"/>
    </row>
    <row r="95" spans="1:6" x14ac:dyDescent="0.35">
      <c r="A95" s="84"/>
      <c r="B95" s="84"/>
      <c r="C95" s="84"/>
      <c r="D95" s="84"/>
      <c r="E95" s="84"/>
      <c r="F95" s="84"/>
    </row>
    <row r="96" spans="1:6" x14ac:dyDescent="0.35">
      <c r="A96" s="84"/>
      <c r="B96" s="84"/>
      <c r="C96" s="84"/>
      <c r="D96" s="84"/>
      <c r="E96" s="84"/>
      <c r="F96" s="84"/>
    </row>
    <row r="97" spans="1:6" x14ac:dyDescent="0.35">
      <c r="A97" s="98" t="s">
        <v>7</v>
      </c>
      <c r="B97" s="98"/>
      <c r="C97" s="98"/>
      <c r="D97" s="98"/>
      <c r="E97" s="98"/>
      <c r="F97" s="98"/>
    </row>
    <row r="98" spans="1:6" ht="15.5" customHeight="1" x14ac:dyDescent="0.35">
      <c r="A98" s="99" t="s">
        <v>6</v>
      </c>
      <c r="B98" s="99"/>
      <c r="C98" s="99"/>
      <c r="D98" s="99"/>
      <c r="E98" s="99"/>
      <c r="F98" s="99"/>
    </row>
    <row r="99" spans="1:6" x14ac:dyDescent="0.35">
      <c r="A99" s="99"/>
      <c r="B99" s="99"/>
      <c r="C99" s="99"/>
      <c r="D99" s="99"/>
      <c r="E99" s="99"/>
      <c r="F99" s="99"/>
    </row>
    <row r="100" spans="1:6" x14ac:dyDescent="0.35">
      <c r="A100" s="99"/>
      <c r="B100" s="99"/>
      <c r="C100" s="99"/>
      <c r="D100" s="99"/>
      <c r="E100" s="99"/>
      <c r="F100" s="99"/>
    </row>
    <row r="101" spans="1:6" ht="15.5" customHeight="1" x14ac:dyDescent="0.35">
      <c r="A101" s="83" t="s">
        <v>5</v>
      </c>
      <c r="B101" s="83"/>
      <c r="C101" s="83"/>
      <c r="D101" s="83"/>
      <c r="E101" s="83"/>
      <c r="F101" s="83"/>
    </row>
    <row r="102" spans="1:6" x14ac:dyDescent="0.35">
      <c r="A102" s="83"/>
      <c r="B102" s="83"/>
      <c r="C102" s="83"/>
      <c r="D102" s="83"/>
      <c r="E102" s="83"/>
      <c r="F102" s="83"/>
    </row>
    <row r="103" spans="1:6" x14ac:dyDescent="0.35">
      <c r="A103" s="83"/>
      <c r="B103" s="83"/>
      <c r="C103" s="83"/>
      <c r="D103" s="83"/>
      <c r="E103" s="83"/>
      <c r="F103" s="83"/>
    </row>
    <row r="104" spans="1:6" x14ac:dyDescent="0.35">
      <c r="A104" s="98" t="s">
        <v>4</v>
      </c>
      <c r="B104" s="98"/>
      <c r="C104" s="98"/>
      <c r="D104" s="98"/>
      <c r="E104" s="98"/>
      <c r="F104" s="98"/>
    </row>
    <row r="105" spans="1:6" ht="15.5" customHeight="1" x14ac:dyDescent="0.35">
      <c r="A105" s="83" t="s">
        <v>3</v>
      </c>
      <c r="B105" s="83"/>
      <c r="C105" s="83"/>
      <c r="D105" s="83"/>
      <c r="E105" s="83"/>
      <c r="F105" s="83"/>
    </row>
    <row r="106" spans="1:6" x14ac:dyDescent="0.35">
      <c r="A106" s="83"/>
      <c r="B106" s="83"/>
      <c r="C106" s="83"/>
      <c r="D106" s="83"/>
      <c r="E106" s="83"/>
      <c r="F106" s="83"/>
    </row>
    <row r="107" spans="1:6" ht="15.5" customHeight="1" x14ac:dyDescent="0.35">
      <c r="A107" s="96" t="s">
        <v>2</v>
      </c>
      <c r="B107" s="96"/>
      <c r="C107" s="96"/>
      <c r="D107" s="96"/>
      <c r="E107" s="96"/>
      <c r="F107" s="96"/>
    </row>
    <row r="108" spans="1:6" x14ac:dyDescent="0.35">
      <c r="A108" s="96"/>
      <c r="B108" s="96"/>
      <c r="C108" s="96"/>
      <c r="D108" s="96"/>
      <c r="E108" s="96"/>
      <c r="F108" s="96"/>
    </row>
    <row r="109" spans="1:6" x14ac:dyDescent="0.35">
      <c r="A109" s="96"/>
      <c r="B109" s="96"/>
      <c r="C109" s="96"/>
      <c r="D109" s="96"/>
      <c r="E109" s="96"/>
      <c r="F109" s="96"/>
    </row>
    <row r="110" spans="1:6" x14ac:dyDescent="0.35">
      <c r="A110" s="96"/>
      <c r="B110" s="96"/>
      <c r="C110" s="96"/>
      <c r="D110" s="96"/>
      <c r="E110" s="96"/>
      <c r="F110" s="96"/>
    </row>
    <row r="111" spans="1:6" x14ac:dyDescent="0.35">
      <c r="A111" s="96"/>
      <c r="B111" s="96"/>
      <c r="C111" s="96"/>
      <c r="D111" s="96"/>
      <c r="E111" s="96"/>
      <c r="F111" s="96"/>
    </row>
    <row r="112" spans="1:6" x14ac:dyDescent="0.35">
      <c r="A112" s="28"/>
      <c r="B112" s="28"/>
      <c r="C112" s="28"/>
      <c r="D112" s="28"/>
      <c r="E112" s="28"/>
      <c r="F112" s="28"/>
    </row>
    <row r="113" spans="1:11" x14ac:dyDescent="0.35">
      <c r="A113" s="64" t="s">
        <v>80</v>
      </c>
      <c r="B113" s="64"/>
      <c r="C113" s="64"/>
      <c r="D113" s="64"/>
      <c r="E113" s="64"/>
      <c r="F113" s="28"/>
    </row>
    <row r="114" spans="1:11" x14ac:dyDescent="0.35">
      <c r="A114" s="65" t="s">
        <v>81</v>
      </c>
      <c r="B114" s="65"/>
      <c r="C114" s="65"/>
      <c r="D114" s="65"/>
      <c r="E114" s="65"/>
      <c r="F114" s="28"/>
    </row>
    <row r="115" spans="1:11" x14ac:dyDescent="0.35">
      <c r="A115" s="66" t="s">
        <v>82</v>
      </c>
      <c r="B115" s="66"/>
      <c r="C115" s="66"/>
      <c r="D115" s="66"/>
      <c r="E115" s="66"/>
      <c r="F115" s="28"/>
    </row>
    <row r="116" spans="1:11" x14ac:dyDescent="0.35">
      <c r="A116" s="66" t="s">
        <v>83</v>
      </c>
      <c r="B116" s="66"/>
      <c r="C116" s="66"/>
      <c r="D116" s="66"/>
      <c r="E116" s="66"/>
      <c r="F116" s="28"/>
    </row>
    <row r="117" spans="1:11" x14ac:dyDescent="0.35">
      <c r="A117" s="66" t="s">
        <v>84</v>
      </c>
      <c r="B117" s="66"/>
      <c r="C117" s="66"/>
      <c r="D117" s="66"/>
      <c r="E117" s="66"/>
      <c r="F117" s="28"/>
    </row>
    <row r="118" spans="1:11" x14ac:dyDescent="0.35">
      <c r="A118" s="66"/>
      <c r="B118" s="66"/>
      <c r="C118" s="66"/>
      <c r="D118" s="66"/>
      <c r="E118" s="66"/>
      <c r="F118" s="28"/>
    </row>
    <row r="119" spans="1:11" x14ac:dyDescent="0.35">
      <c r="A119" s="65" t="s">
        <v>85</v>
      </c>
      <c r="B119" s="65"/>
      <c r="C119" s="65"/>
      <c r="D119" s="65"/>
      <c r="E119" s="65"/>
      <c r="F119" s="28"/>
    </row>
    <row r="120" spans="1:11" x14ac:dyDescent="0.35">
      <c r="A120" s="66" t="s">
        <v>86</v>
      </c>
      <c r="B120" s="66"/>
      <c r="C120" s="66"/>
      <c r="D120" s="66"/>
      <c r="E120" s="66"/>
      <c r="F120" s="28"/>
    </row>
    <row r="121" spans="1:11" x14ac:dyDescent="0.35">
      <c r="A121" s="66" t="s">
        <v>87</v>
      </c>
      <c r="B121" s="66"/>
      <c r="C121" s="66"/>
      <c r="D121" s="66"/>
      <c r="E121" s="66"/>
      <c r="F121" s="28"/>
    </row>
    <row r="122" spans="1:11" x14ac:dyDescent="0.35">
      <c r="A122" s="66" t="s">
        <v>88</v>
      </c>
      <c r="B122" s="66"/>
      <c r="C122" s="66"/>
      <c r="D122" s="66"/>
      <c r="E122" s="66"/>
      <c r="F122" s="28"/>
    </row>
    <row r="123" spans="1:11" x14ac:dyDescent="0.35">
      <c r="A123" s="66"/>
      <c r="B123" s="66"/>
      <c r="C123" s="66"/>
      <c r="D123" s="66"/>
      <c r="E123" s="66"/>
      <c r="F123" s="28"/>
    </row>
    <row r="124" spans="1:11" x14ac:dyDescent="0.35">
      <c r="A124" s="65" t="s">
        <v>89</v>
      </c>
      <c r="B124" s="65"/>
      <c r="C124" s="65"/>
      <c r="D124" s="65"/>
      <c r="E124" s="65"/>
      <c r="F124" s="28"/>
    </row>
    <row r="125" spans="1:11" x14ac:dyDescent="0.35">
      <c r="A125" s="66" t="s">
        <v>90</v>
      </c>
      <c r="B125" s="66"/>
      <c r="C125" s="66"/>
      <c r="D125" s="66"/>
      <c r="E125" s="66"/>
      <c r="F125" s="28"/>
    </row>
    <row r="126" spans="1:11" x14ac:dyDescent="0.35">
      <c r="A126" s="66" t="s">
        <v>91</v>
      </c>
      <c r="B126" s="66"/>
      <c r="C126" s="66"/>
      <c r="D126" s="66"/>
      <c r="E126" s="66"/>
      <c r="F126" s="28"/>
      <c r="G126" s="20"/>
      <c r="H126" s="20"/>
      <c r="I126" s="20"/>
      <c r="J126" s="20"/>
      <c r="K126" s="20"/>
    </row>
    <row r="127" spans="1:11" x14ac:dyDescent="0.35">
      <c r="A127" s="66"/>
      <c r="B127" s="66"/>
      <c r="C127" s="66"/>
      <c r="D127" s="66"/>
      <c r="E127" s="66"/>
      <c r="F127" s="28"/>
      <c r="G127" s="20"/>
      <c r="H127" s="20"/>
      <c r="I127" s="20"/>
      <c r="J127" s="20"/>
      <c r="K127" s="20"/>
    </row>
    <row r="128" spans="1:11" x14ac:dyDescent="0.35">
      <c r="A128" s="65" t="s">
        <v>92</v>
      </c>
      <c r="B128" s="65"/>
      <c r="C128" s="65"/>
      <c r="D128" s="65"/>
      <c r="E128" s="65"/>
      <c r="F128" s="28"/>
    </row>
    <row r="129" spans="1:6" ht="15" customHeight="1" x14ac:dyDescent="0.35">
      <c r="A129" s="66" t="s">
        <v>90</v>
      </c>
      <c r="B129" s="66"/>
      <c r="C129" s="66"/>
      <c r="D129" s="66"/>
      <c r="E129" s="66"/>
      <c r="F129" s="28"/>
    </row>
    <row r="130" spans="1:6" x14ac:dyDescent="0.35">
      <c r="A130" s="66" t="s">
        <v>91</v>
      </c>
      <c r="B130" s="66"/>
      <c r="C130" s="66"/>
      <c r="D130" s="66"/>
      <c r="E130" s="66"/>
      <c r="F130" s="28"/>
    </row>
    <row r="131" spans="1:6" x14ac:dyDescent="0.35">
      <c r="A131" s="28"/>
      <c r="B131" s="28"/>
      <c r="C131" s="28"/>
      <c r="D131" s="28"/>
      <c r="E131" s="28"/>
      <c r="F131" s="28"/>
    </row>
    <row r="132" spans="1:6" x14ac:dyDescent="0.35">
      <c r="A132" s="64" t="s">
        <v>1</v>
      </c>
      <c r="B132" s="28"/>
      <c r="C132" s="28"/>
      <c r="D132" s="28"/>
      <c r="E132" s="28"/>
      <c r="F132" s="28"/>
    </row>
    <row r="133" spans="1:6" x14ac:dyDescent="0.35">
      <c r="A133" s="65" t="s">
        <v>113</v>
      </c>
      <c r="B133" s="65"/>
      <c r="C133" s="65"/>
      <c r="D133" s="65"/>
      <c r="E133" s="65"/>
      <c r="F133" s="28"/>
    </row>
    <row r="134" spans="1:6" x14ac:dyDescent="0.35">
      <c r="A134" s="66" t="s">
        <v>93</v>
      </c>
      <c r="B134" s="66"/>
      <c r="C134" s="66"/>
      <c r="D134" s="66"/>
      <c r="E134" s="66"/>
      <c r="F134" s="28"/>
    </row>
    <row r="135" spans="1:6" x14ac:dyDescent="0.35">
      <c r="A135" s="66" t="s">
        <v>94</v>
      </c>
      <c r="B135" s="66"/>
      <c r="C135" s="66"/>
      <c r="D135" s="66"/>
      <c r="E135" s="66"/>
      <c r="F135" s="28"/>
    </row>
    <row r="136" spans="1:6" x14ac:dyDescent="0.35">
      <c r="A136" s="66"/>
      <c r="B136" s="66"/>
      <c r="C136" s="66"/>
      <c r="D136" s="66"/>
      <c r="E136" s="66"/>
      <c r="F136" s="28"/>
    </row>
    <row r="137" spans="1:6" x14ac:dyDescent="0.35">
      <c r="A137" s="65" t="s">
        <v>95</v>
      </c>
      <c r="B137" s="64"/>
      <c r="C137" s="64"/>
      <c r="D137" s="64"/>
      <c r="E137" s="64"/>
      <c r="F137" s="28"/>
    </row>
    <row r="138" spans="1:6" x14ac:dyDescent="0.35">
      <c r="A138" s="66" t="s">
        <v>96</v>
      </c>
      <c r="B138" s="66"/>
      <c r="C138" s="66"/>
      <c r="D138" s="66"/>
      <c r="E138" s="66"/>
      <c r="F138" s="28"/>
    </row>
    <row r="139" spans="1:6" x14ac:dyDescent="0.35">
      <c r="A139" s="66" t="s">
        <v>94</v>
      </c>
      <c r="B139" s="66"/>
      <c r="C139" s="66"/>
      <c r="D139" s="66"/>
      <c r="E139" s="66"/>
      <c r="F139" s="28"/>
    </row>
    <row r="140" spans="1:6" x14ac:dyDescent="0.35">
      <c r="A140" s="66" t="s">
        <v>88</v>
      </c>
      <c r="B140" s="66"/>
      <c r="C140" s="66"/>
      <c r="D140" s="66"/>
      <c r="E140" s="66"/>
      <c r="F140" s="28"/>
    </row>
    <row r="141" spans="1:6" x14ac:dyDescent="0.35">
      <c r="A141" s="66"/>
      <c r="B141" s="66"/>
      <c r="C141" s="66"/>
      <c r="D141" s="66"/>
      <c r="E141" s="66"/>
      <c r="F141" s="28"/>
    </row>
    <row r="142" spans="1:6" x14ac:dyDescent="0.35">
      <c r="A142" s="65" t="s">
        <v>97</v>
      </c>
      <c r="B142" s="65"/>
      <c r="C142" s="65"/>
      <c r="D142" s="65"/>
      <c r="E142" s="65"/>
      <c r="F142" s="28"/>
    </row>
    <row r="143" spans="1:6" x14ac:dyDescent="0.35">
      <c r="A143" s="66" t="s">
        <v>98</v>
      </c>
      <c r="B143" s="66"/>
      <c r="C143" s="66"/>
      <c r="D143" s="66"/>
      <c r="E143" s="66"/>
      <c r="F143" s="28"/>
    </row>
    <row r="144" spans="1:6" x14ac:dyDescent="0.35">
      <c r="A144" s="66" t="s">
        <v>99</v>
      </c>
      <c r="B144" s="66"/>
      <c r="C144" s="66"/>
      <c r="D144" s="66"/>
      <c r="E144" s="66"/>
      <c r="F144" s="28"/>
    </row>
    <row r="145" spans="1:6" x14ac:dyDescent="0.35">
      <c r="A145" s="66" t="s">
        <v>88</v>
      </c>
      <c r="B145" s="66"/>
      <c r="C145" s="66"/>
      <c r="D145" s="66"/>
      <c r="E145" s="66"/>
      <c r="F145" s="28"/>
    </row>
    <row r="146" spans="1:6" x14ac:dyDescent="0.35">
      <c r="A146" s="66"/>
      <c r="B146" s="66"/>
      <c r="C146" s="66"/>
      <c r="D146" s="66"/>
      <c r="E146" s="66"/>
      <c r="F146" s="28"/>
    </row>
    <row r="147" spans="1:6" x14ac:dyDescent="0.35">
      <c r="A147" s="66" t="s">
        <v>77</v>
      </c>
      <c r="B147" s="66"/>
      <c r="C147" s="66"/>
      <c r="D147" s="66"/>
      <c r="E147" s="66"/>
      <c r="F147" s="28"/>
    </row>
    <row r="148" spans="1:6" x14ac:dyDescent="0.35">
      <c r="A148" s="67" t="s">
        <v>100</v>
      </c>
      <c r="B148" s="68"/>
      <c r="C148" s="68"/>
      <c r="D148" s="68"/>
      <c r="E148" s="68"/>
      <c r="F148" s="68"/>
    </row>
    <row r="149" spans="1:6" x14ac:dyDescent="0.35">
      <c r="A149" s="66" t="s">
        <v>82</v>
      </c>
      <c r="B149" s="68"/>
      <c r="C149" s="68"/>
      <c r="D149" s="68"/>
      <c r="E149" s="68"/>
      <c r="F149" s="68"/>
    </row>
    <row r="150" spans="1:6" x14ac:dyDescent="0.35">
      <c r="A150" s="66" t="s">
        <v>88</v>
      </c>
      <c r="B150" s="68"/>
      <c r="C150" s="68"/>
      <c r="D150" s="68"/>
      <c r="E150" s="68"/>
      <c r="F150" s="68"/>
    </row>
    <row r="151" spans="1:6" x14ac:dyDescent="0.35">
      <c r="A151" s="66"/>
      <c r="B151" s="68"/>
      <c r="C151" s="68"/>
      <c r="D151" s="68"/>
      <c r="E151" s="68"/>
      <c r="F151" s="68"/>
    </row>
    <row r="152" spans="1:6" x14ac:dyDescent="0.35">
      <c r="A152" s="65" t="s">
        <v>101</v>
      </c>
      <c r="B152" s="64"/>
      <c r="C152" s="64"/>
      <c r="D152" s="64"/>
      <c r="E152" s="64"/>
      <c r="F152" s="64"/>
    </row>
    <row r="153" spans="1:6" x14ac:dyDescent="0.35">
      <c r="A153" s="66" t="s">
        <v>102</v>
      </c>
      <c r="B153" s="66"/>
      <c r="C153" s="66"/>
      <c r="D153" s="66"/>
      <c r="E153" s="66"/>
      <c r="F153" s="66"/>
    </row>
    <row r="154" spans="1:6" x14ac:dyDescent="0.35">
      <c r="A154" s="66" t="s">
        <v>91</v>
      </c>
      <c r="B154" s="66"/>
      <c r="C154" s="66"/>
      <c r="D154" s="66"/>
      <c r="E154" s="66"/>
      <c r="F154" s="66"/>
    </row>
    <row r="155" spans="1:6" x14ac:dyDescent="0.35">
      <c r="A155" s="66"/>
      <c r="B155" s="66"/>
      <c r="C155" s="66"/>
      <c r="D155" s="66"/>
      <c r="E155" s="66"/>
      <c r="F155" s="66"/>
    </row>
    <row r="156" spans="1:6" x14ac:dyDescent="0.35">
      <c r="A156" s="69" t="s">
        <v>103</v>
      </c>
      <c r="B156" s="66"/>
      <c r="C156" s="66"/>
      <c r="D156" s="66"/>
      <c r="E156" s="66"/>
      <c r="F156" s="66"/>
    </row>
    <row r="157" spans="1:6" x14ac:dyDescent="0.35">
      <c r="A157" s="66" t="s">
        <v>104</v>
      </c>
      <c r="B157" s="66"/>
      <c r="C157" s="66"/>
      <c r="D157" s="66"/>
      <c r="E157" s="66"/>
      <c r="F157" s="66"/>
    </row>
    <row r="158" spans="1:6" x14ac:dyDescent="0.35">
      <c r="A158" s="66"/>
      <c r="B158" s="66"/>
      <c r="C158" s="66"/>
      <c r="D158" s="66"/>
      <c r="E158" s="66"/>
      <c r="F158" s="66"/>
    </row>
    <row r="159" spans="1:6" x14ac:dyDescent="0.35">
      <c r="A159" s="97" t="s">
        <v>114</v>
      </c>
      <c r="B159" s="97"/>
      <c r="C159" s="97"/>
      <c r="D159" s="97" t="s">
        <v>110</v>
      </c>
      <c r="E159" s="97"/>
      <c r="F159" s="97"/>
    </row>
    <row r="160" spans="1:6" x14ac:dyDescent="0.35">
      <c r="A160" s="66"/>
      <c r="B160" s="66"/>
      <c r="C160" s="66"/>
      <c r="D160" s="66"/>
      <c r="E160" s="66"/>
      <c r="F160" s="66"/>
    </row>
    <row r="161" spans="1:6" x14ac:dyDescent="0.35">
      <c r="A161" s="73" t="s">
        <v>105</v>
      </c>
      <c r="B161" s="73"/>
      <c r="C161" s="73"/>
      <c r="D161" s="73"/>
      <c r="E161" s="73"/>
      <c r="F161" s="73"/>
    </row>
    <row r="162" spans="1:6" x14ac:dyDescent="0.35">
      <c r="A162" s="73"/>
      <c r="B162" s="73"/>
      <c r="C162" s="73"/>
      <c r="D162" s="73"/>
      <c r="E162" s="73"/>
      <c r="F162" s="73"/>
    </row>
    <row r="163" spans="1:6" x14ac:dyDescent="0.35">
      <c r="A163" s="73"/>
      <c r="B163" s="73"/>
      <c r="C163" s="73"/>
      <c r="D163" s="73"/>
      <c r="E163" s="73"/>
      <c r="F163" s="73"/>
    </row>
    <row r="164" spans="1:6" x14ac:dyDescent="0.35">
      <c r="A164" s="73"/>
      <c r="B164" s="73"/>
      <c r="C164" s="73"/>
      <c r="D164" s="73"/>
      <c r="E164" s="73"/>
      <c r="F164" s="73"/>
    </row>
    <row r="165" spans="1:6" x14ac:dyDescent="0.35">
      <c r="A165" s="73"/>
      <c r="B165" s="73"/>
      <c r="C165" s="73"/>
      <c r="D165" s="73"/>
      <c r="E165" s="73"/>
      <c r="F165" s="73"/>
    </row>
    <row r="166" spans="1:6" x14ac:dyDescent="0.35">
      <c r="A166" s="73"/>
      <c r="B166" s="73"/>
      <c r="C166" s="73"/>
      <c r="D166" s="73"/>
      <c r="E166" s="73"/>
      <c r="F166" s="73"/>
    </row>
    <row r="167" spans="1:6" x14ac:dyDescent="0.35">
      <c r="A167" s="73"/>
      <c r="B167" s="73"/>
      <c r="C167" s="73"/>
      <c r="D167" s="73"/>
      <c r="E167" s="73"/>
      <c r="F167" s="73"/>
    </row>
    <row r="168" spans="1:6" x14ac:dyDescent="0.35">
      <c r="A168" s="73"/>
      <c r="B168" s="73"/>
      <c r="C168" s="73"/>
      <c r="D168" s="73"/>
      <c r="E168" s="73"/>
      <c r="F168" s="73"/>
    </row>
    <row r="169" spans="1:6" x14ac:dyDescent="0.35">
      <c r="A169" s="66"/>
      <c r="B169" s="66"/>
      <c r="C169" s="66"/>
      <c r="D169" s="66"/>
      <c r="E169" s="66"/>
      <c r="F169" s="66"/>
    </row>
    <row r="170" spans="1:6" x14ac:dyDescent="0.35">
      <c r="A170" s="74" t="s">
        <v>106</v>
      </c>
      <c r="B170" s="74"/>
      <c r="C170" s="74"/>
      <c r="D170" s="74"/>
      <c r="E170" s="74"/>
      <c r="F170" s="74"/>
    </row>
    <row r="171" spans="1:6" x14ac:dyDescent="0.35">
      <c r="A171" s="74"/>
      <c r="B171" s="74"/>
      <c r="C171" s="74"/>
      <c r="D171" s="74"/>
      <c r="E171" s="74"/>
      <c r="F171" s="74"/>
    </row>
    <row r="172" spans="1:6" x14ac:dyDescent="0.35">
      <c r="A172" s="75" t="s">
        <v>0</v>
      </c>
      <c r="B172" s="75"/>
      <c r="C172" s="75"/>
      <c r="D172" s="75"/>
      <c r="E172" s="75"/>
      <c r="F172" s="75"/>
    </row>
    <row r="173" spans="1:6" x14ac:dyDescent="0.35">
      <c r="A173" s="75"/>
      <c r="B173" s="75"/>
      <c r="C173" s="75"/>
      <c r="D173" s="75"/>
      <c r="E173" s="75"/>
      <c r="F173" s="75"/>
    </row>
    <row r="174" spans="1:6" x14ac:dyDescent="0.35">
      <c r="A174" s="76" t="s">
        <v>107</v>
      </c>
      <c r="B174" s="76"/>
      <c r="C174" s="76"/>
      <c r="D174" s="76"/>
      <c r="E174" s="76"/>
      <c r="F174" s="76"/>
    </row>
    <row r="175" spans="1:6" x14ac:dyDescent="0.35">
      <c r="A175" s="76"/>
      <c r="B175" s="76"/>
      <c r="C175" s="76"/>
      <c r="D175" s="76"/>
      <c r="E175" s="76"/>
      <c r="F175" s="76"/>
    </row>
    <row r="176" spans="1:6" x14ac:dyDescent="0.35">
      <c r="A176" s="70"/>
      <c r="B176" s="70"/>
      <c r="C176" s="70"/>
      <c r="D176" s="70"/>
      <c r="E176" s="70"/>
      <c r="F176" s="28"/>
    </row>
    <row r="177" spans="1:6" x14ac:dyDescent="0.35">
      <c r="A177" s="28"/>
      <c r="B177" s="71"/>
      <c r="C177" s="28"/>
      <c r="D177" s="42"/>
      <c r="E177" s="43"/>
      <c r="F177" s="28"/>
    </row>
    <row r="178" spans="1:6" x14ac:dyDescent="0.35">
      <c r="A178" s="28"/>
      <c r="B178" s="71"/>
      <c r="C178" s="28"/>
      <c r="D178" s="42"/>
      <c r="E178" s="43"/>
      <c r="F178" s="28"/>
    </row>
    <row r="179" spans="1:6" x14ac:dyDescent="0.35">
      <c r="A179" s="28"/>
      <c r="B179" s="71"/>
      <c r="C179" s="28"/>
      <c r="D179" s="42"/>
      <c r="E179" s="43"/>
      <c r="F179" s="28"/>
    </row>
    <row r="180" spans="1:6" x14ac:dyDescent="0.35">
      <c r="A180" s="28"/>
      <c r="B180" s="71"/>
      <c r="C180" s="28"/>
      <c r="D180" s="42"/>
      <c r="E180" s="43"/>
      <c r="F180" s="28"/>
    </row>
    <row r="181" spans="1:6" x14ac:dyDescent="0.35">
      <c r="A181" s="28"/>
      <c r="B181" s="71"/>
      <c r="C181" s="28"/>
      <c r="D181" s="42"/>
      <c r="E181" s="43"/>
      <c r="F181" s="28"/>
    </row>
    <row r="182" spans="1:6" x14ac:dyDescent="0.35">
      <c r="A182" s="28"/>
      <c r="B182" s="71"/>
      <c r="C182" s="28"/>
      <c r="D182" s="42"/>
      <c r="E182" s="43"/>
      <c r="F182" s="28"/>
    </row>
    <row r="183" spans="1:6" x14ac:dyDescent="0.35">
      <c r="A183" s="28"/>
      <c r="B183" s="28"/>
      <c r="C183" s="28"/>
      <c r="D183" s="28"/>
      <c r="E183" s="28"/>
      <c r="F183" s="28"/>
    </row>
  </sheetData>
  <sheetProtection sheet="1" objects="1" scenarios="1"/>
  <mergeCells count="48">
    <mergeCell ref="A107:F111"/>
    <mergeCell ref="A159:C159"/>
    <mergeCell ref="D159:F159"/>
    <mergeCell ref="A97:F97"/>
    <mergeCell ref="A98:F100"/>
    <mergeCell ref="A101:F103"/>
    <mergeCell ref="A104:F104"/>
    <mergeCell ref="A105:F106"/>
    <mergeCell ref="A9:F9"/>
    <mergeCell ref="N17:R17"/>
    <mergeCell ref="A26:D26"/>
    <mergeCell ref="A28:E28"/>
    <mergeCell ref="A33:D33"/>
    <mergeCell ref="A1:F1"/>
    <mergeCell ref="A2:F2"/>
    <mergeCell ref="A3:F3"/>
    <mergeCell ref="A7:F7"/>
    <mergeCell ref="A5:F5"/>
    <mergeCell ref="A86:F86"/>
    <mergeCell ref="A15:D15"/>
    <mergeCell ref="A70:E70"/>
    <mergeCell ref="A71:E71"/>
    <mergeCell ref="A69:F69"/>
    <mergeCell ref="A66:D66"/>
    <mergeCell ref="A45:D45"/>
    <mergeCell ref="A57:D57"/>
    <mergeCell ref="A58:D58"/>
    <mergeCell ref="A65:D65"/>
    <mergeCell ref="A74:E74"/>
    <mergeCell ref="A75:E75"/>
    <mergeCell ref="A76:E76"/>
    <mergeCell ref="A73:E73"/>
    <mergeCell ref="A161:F168"/>
    <mergeCell ref="A170:F171"/>
    <mergeCell ref="A172:F173"/>
    <mergeCell ref="A174:F175"/>
    <mergeCell ref="A11:F11"/>
    <mergeCell ref="A17:F17"/>
    <mergeCell ref="A19:F19"/>
    <mergeCell ref="A29:F29"/>
    <mergeCell ref="A36:F36"/>
    <mergeCell ref="A48:F48"/>
    <mergeCell ref="A61:F61"/>
    <mergeCell ref="A78:F83"/>
    <mergeCell ref="A87:F89"/>
    <mergeCell ref="A90:F91"/>
    <mergeCell ref="A92:F93"/>
    <mergeCell ref="A94:F96"/>
  </mergeCells>
  <pageMargins left="0.7" right="0.7" top="0.75" bottom="0.75" header="0.3" footer="0.3"/>
  <pageSetup scale="66"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PALMAS</vt:lpstr>
      <vt:lpstr>PALMAS!Print_Area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CETA1</dc:creator>
  <cp:lastModifiedBy>User</cp:lastModifiedBy>
  <cp:lastPrinted>2022-03-09T18:20:56Z</cp:lastPrinted>
  <dcterms:created xsi:type="dcterms:W3CDTF">2020-01-30T14:50:38Z</dcterms:created>
  <dcterms:modified xsi:type="dcterms:W3CDTF">2022-05-04T13:36:25Z</dcterms:modified>
</cp:coreProperties>
</file>