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ser\OneDrive\Documents\Servicios Profesionales AGC\PRESUPUESTOS REVISADOS\"/>
    </mc:Choice>
  </mc:AlternateContent>
  <xr:revisionPtr revIDLastSave="0" documentId="13_ncr:1_{F997763B-1126-41C4-936F-649CD6B9D032}" xr6:coauthVersionLast="47" xr6:coauthVersionMax="47" xr10:uidLastSave="{00000000-0000-0000-0000-000000000000}"/>
  <bookViews>
    <workbookView xWindow="-110" yWindow="-110" windowWidth="22780" windowHeight="14660" xr2:uid="{00000000-000D-0000-FFFF-FFFF00000000}"/>
  </bookViews>
  <sheets>
    <sheet name="PIMIENTO CUBANELLE" sheetId="1" r:id="rId1"/>
  </sheets>
  <definedNames>
    <definedName name="_ftn1" localSheetId="0">'PIMIENTO CUBANELLE'!$A$60</definedName>
    <definedName name="_ftn10" localSheetId="0">'PIMIENTO CUBANELLE'!$A$134</definedName>
    <definedName name="_ftn11" localSheetId="0">'PIMIENTO CUBANELLE'!$A$135</definedName>
    <definedName name="_ftn12" localSheetId="0">'PIMIENTO CUBANELLE'!$A$136</definedName>
    <definedName name="_ftn13" localSheetId="0">'PIMIENTO CUBANELLE'!$A$137</definedName>
    <definedName name="_ftn14" localSheetId="0">'PIMIENTO CUBANELLE'!$A$138</definedName>
    <definedName name="_ftn15" localSheetId="0">'PIMIENTO CUBANELLE'!$A$141</definedName>
    <definedName name="_ftn16" localSheetId="0">'PIMIENTO CUBANELLE'!$A$142</definedName>
    <definedName name="_ftn17" localSheetId="0">'PIMIENTO CUBANELLE'!$A$143</definedName>
    <definedName name="_ftn18" localSheetId="0">'PIMIENTO CUBANELLE'!$A$144</definedName>
    <definedName name="_ftn2" localSheetId="0">'PIMIENTO CUBANELLE'!$A$62</definedName>
    <definedName name="_ftn3" localSheetId="0">'PIMIENTO CUBANELLE'!$A$62</definedName>
    <definedName name="_ftn4" localSheetId="0">'PIMIENTO CUBANELLE'!$A$64</definedName>
    <definedName name="_ftn5" localSheetId="0">'PIMIENTO CUBANELLE'!$A$65</definedName>
    <definedName name="_ftn6" localSheetId="0">'PIMIENTO CUBANELLE'!#REF!</definedName>
    <definedName name="_ftn7" localSheetId="0">'PIMIENTO CUBANELLE'!$A$131</definedName>
    <definedName name="_ftn8" localSheetId="0">'PIMIENTO CUBANELLE'!$A$132</definedName>
    <definedName name="_ftn9" localSheetId="0">'PIMIENTO CUBANELLE'!$A$133</definedName>
    <definedName name="_ftnref1" localSheetId="0">'PIMIENTO CUBANELLE'!$A$18</definedName>
    <definedName name="_ftnref10" localSheetId="0">'PIMIENTO CUBANELLE'!$A$31</definedName>
    <definedName name="_ftnref11" localSheetId="0">'PIMIENTO CUBANELLE'!$A$34</definedName>
    <definedName name="_ftnref12" localSheetId="0">'PIMIENTO CUBANELLE'!$A$43</definedName>
    <definedName name="_ftnref13" localSheetId="0">'PIMIENTO CUBANELLE'!#REF!</definedName>
    <definedName name="_ftnref14" localSheetId="0">'PIMIENTO CUBANELLE'!$A$45</definedName>
    <definedName name="_ftnref15" localSheetId="0">'PIMIENTO CUBANELLE'!$A$48</definedName>
    <definedName name="_ftnref16" localSheetId="0">'PIMIENTO CUBANELLE'!#REF!</definedName>
    <definedName name="_ftnref17" localSheetId="0">'PIMIENTO CUBANELLE'!$A$62</definedName>
    <definedName name="_ftnref18" localSheetId="0">'PIMIENTO CUBANELLE'!#REF!</definedName>
    <definedName name="_ftnref2" localSheetId="0">'PIMIENTO CUBANELLE'!$A$20</definedName>
    <definedName name="_ftnref3" localSheetId="0">'PIMIENTO CUBANELLE'!$A$22</definedName>
    <definedName name="_ftnref4" localSheetId="0">'PIMIENTO CUBANELLE'!$A$23</definedName>
    <definedName name="_ftnref5" localSheetId="0">'PIMIENTO CUBANELLE'!$A$24</definedName>
    <definedName name="_ftnref6" localSheetId="0">'PIMIENTO CUBANELLE'!$A$25</definedName>
    <definedName name="_ftnref7" localSheetId="0">'PIMIENTO CUBANELLE'!$A$28</definedName>
    <definedName name="_ftnref8" localSheetId="0">'PIMIENTO CUBANELLE'!$A$29</definedName>
    <definedName name="_ftnref9" localSheetId="0">'PIMIENTO CUBANELLE'!$A$30</definedName>
    <definedName name="_xlnm.Print_Area" localSheetId="0">'PIMIENTO CUBANELLE'!$A$1:$G$172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5" i="1" l="1"/>
  <c r="G91" i="1"/>
  <c r="F91" i="1"/>
  <c r="G90" i="1"/>
  <c r="G81" i="1"/>
  <c r="G69" i="1"/>
  <c r="G65" i="1"/>
  <c r="G79" i="1"/>
  <c r="G32" i="1"/>
  <c r="G80" i="1"/>
  <c r="G68" i="1"/>
  <c r="G67" i="1"/>
  <c r="G64" i="1"/>
  <c r="G63" i="1"/>
  <c r="G30" i="1"/>
  <c r="G26" i="1"/>
  <c r="G25" i="1"/>
  <c r="G23" i="1"/>
  <c r="G21" i="1"/>
  <c r="F80" i="1"/>
  <c r="F37" i="1"/>
  <c r="G37" i="1" s="1"/>
  <c r="F51" i="1"/>
  <c r="G51" i="1" s="1"/>
  <c r="G13" i="1"/>
  <c r="F22" i="1" l="1"/>
  <c r="G22" i="1" s="1"/>
  <c r="F79" i="1" l="1"/>
  <c r="F57" i="1" l="1"/>
  <c r="G57" i="1" s="1"/>
  <c r="F52" i="1"/>
  <c r="G52" i="1" s="1"/>
  <c r="F53" i="1"/>
  <c r="G53" i="1" s="1"/>
  <c r="F54" i="1"/>
  <c r="G54" i="1" s="1"/>
  <c r="F55" i="1"/>
  <c r="G55" i="1" s="1"/>
  <c r="F56" i="1"/>
  <c r="G56" i="1" s="1"/>
  <c r="F44" i="1"/>
  <c r="G44" i="1" s="1"/>
  <c r="F43" i="1"/>
  <c r="G43" i="1" s="1"/>
  <c r="F42" i="1"/>
  <c r="G42" i="1" s="1"/>
  <c r="F38" i="1"/>
  <c r="G38" i="1" s="1"/>
  <c r="F39" i="1"/>
  <c r="G39" i="1" s="1"/>
  <c r="F40" i="1"/>
  <c r="G40" i="1" s="1"/>
  <c r="F41" i="1"/>
  <c r="G41" i="1" s="1"/>
  <c r="F31" i="1"/>
  <c r="G31" i="1" s="1"/>
  <c r="F29" i="1"/>
  <c r="G29" i="1" s="1"/>
  <c r="F28" i="1"/>
  <c r="G28" i="1" s="1"/>
  <c r="F27" i="1"/>
  <c r="G27" i="1" s="1"/>
  <c r="F24" i="1"/>
  <c r="G24" i="1" s="1"/>
  <c r="F58" i="1" l="1"/>
  <c r="G58" i="1" s="1"/>
  <c r="F32" i="1"/>
  <c r="F81" i="1"/>
  <c r="F46" i="1" l="1"/>
  <c r="G45" i="1"/>
  <c r="F70" i="1" l="1"/>
  <c r="F71" i="1"/>
  <c r="G71" i="1" s="1"/>
  <c r="G46" i="1"/>
  <c r="F66" i="1"/>
  <c r="G70" i="1" l="1"/>
  <c r="F72" i="1"/>
  <c r="G72" i="1" s="1"/>
  <c r="F73" i="1" l="1"/>
  <c r="G73" i="1" l="1"/>
  <c r="F92" i="1"/>
  <c r="G86" i="1"/>
  <c r="G85" i="1"/>
  <c r="F94" i="1" s="1"/>
  <c r="G94" i="1" s="1"/>
  <c r="F82" i="1"/>
  <c r="G82" i="1" s="1"/>
  <c r="F93" i="1" l="1"/>
  <c r="G93" i="1" s="1"/>
  <c r="G92" i="1"/>
</calcChain>
</file>

<file path=xl/sharedStrings.xml><?xml version="1.0" encoding="utf-8"?>
<sst xmlns="http://schemas.openxmlformats.org/spreadsheetml/2006/main" count="199" uniqueCount="122">
  <si>
    <t>PARTIDA</t>
  </si>
  <si>
    <t>CANTIDAD</t>
  </si>
  <si>
    <t>UNIDAD</t>
  </si>
  <si>
    <t>VALOR</t>
  </si>
  <si>
    <t>GASTOS</t>
  </si>
  <si>
    <t>GASTOS DE MATERIALES</t>
  </si>
  <si>
    <t>-</t>
  </si>
  <si>
    <t>Plántula</t>
  </si>
  <si>
    <t>Ton</t>
  </si>
  <si>
    <t>Rollo 4,800’</t>
  </si>
  <si>
    <t>Manga de cabezal</t>
  </si>
  <si>
    <t>Rollo 300’</t>
  </si>
  <si>
    <t>Rollo 7,000’</t>
  </si>
  <si>
    <t>caja</t>
  </si>
  <si>
    <t>TOTAL DE GASTOS MATERIALES</t>
  </si>
  <si>
    <t>hora</t>
  </si>
  <si>
    <t>TOTAL DE GASTOS DE MANO DE OBRA</t>
  </si>
  <si>
    <t>OTROS GASTOS</t>
  </si>
  <si>
    <t>Electricidad</t>
  </si>
  <si>
    <t>Seguridad</t>
  </si>
  <si>
    <t>Administración, Supervisión e Imprevistos</t>
  </si>
  <si>
    <t>nómina</t>
  </si>
  <si>
    <t>Interés sobre los gastos</t>
  </si>
  <si>
    <t>gastos</t>
  </si>
  <si>
    <t>TOTAL DE GASTOS</t>
  </si>
  <si>
    <t>INGRESOS</t>
  </si>
  <si>
    <t>Venta de pimientos</t>
  </si>
  <si>
    <t>Subsidio salarial</t>
  </si>
  <si>
    <t>TOTAL DE INGRESOS</t>
  </si>
  <si>
    <t>INGRESO NETO</t>
  </si>
  <si>
    <t>Trasplante</t>
  </si>
  <si>
    <t>Re siembra</t>
  </si>
  <si>
    <t>Abonamiento</t>
  </si>
  <si>
    <t>Control de malezas</t>
  </si>
  <si>
    <t>Riego y fertigación</t>
  </si>
  <si>
    <t>Aplicación de plaguicidas</t>
  </si>
  <si>
    <t>Siembra</t>
  </si>
  <si>
    <t>Fertigación</t>
  </si>
  <si>
    <t>Cosecha</t>
  </si>
  <si>
    <t>Disposición de plástico, mangas de riego y recipientes de plaguicidas</t>
  </si>
  <si>
    <t>Propagación de semilla[3]</t>
  </si>
  <si>
    <t>Abono[4]</t>
  </si>
  <si>
    <t>Carbonato calizo[5]</t>
  </si>
  <si>
    <t>Herbicida[6]</t>
  </si>
  <si>
    <t>Plaguicidas[7]</t>
  </si>
  <si>
    <t>Agua de riego[9]</t>
  </si>
  <si>
    <t>Cajas de empaque[10]</t>
  </si>
  <si>
    <t>Cosecha[12]</t>
  </si>
  <si>
    <t>Obligaciones patronales[14]</t>
  </si>
  <si>
    <t>Revisado por:</t>
  </si>
  <si>
    <t>[2] El costo de semilla varía de acuerdo al híbrido utilizado.</t>
  </si>
  <si>
    <t>[10] Caja con capacidad de 22 libras.</t>
  </si>
  <si>
    <t>[11] En este caso se aplicó el salario mínimo federal.</t>
  </si>
  <si>
    <t>PRECIO/ UNIDAD</t>
  </si>
  <si>
    <t>Mangas de riego y conectores[8]</t>
  </si>
  <si>
    <t>TOTAL DE GASTOS DE MAQUINARIA</t>
  </si>
  <si>
    <t xml:space="preserve">Myrna Comas Pagan, PhD </t>
  </si>
  <si>
    <t>Servicio de Extensión Agrícola</t>
  </si>
  <si>
    <t>Disposición de plásticos, mangas de riego y recipientes de  plaguicidas[18]</t>
  </si>
  <si>
    <t>[1] Para un ciclo de producción en 1 cuerda con riego por goteo, topografía llana o semi llana.</t>
  </si>
  <si>
    <t>Corporación del Fondo del Seguro del Estado (Seguro Obreros), Departamento del Trabajo</t>
  </si>
  <si>
    <t xml:space="preserve"> (Seguro por Desempleo) y Negociado del Seguro Social Choferil (Seguro Choferil).</t>
  </si>
  <si>
    <t>[14] Las obligaciones patronales incluyen pagos al “Internal Revenue Service” (Seguro Social),</t>
  </si>
  <si>
    <t>Plástico</t>
  </si>
  <si>
    <t>TOTAL OTROS GASTOS</t>
  </si>
  <si>
    <t>UNIVERSIDAD DE PUERTO RICO</t>
  </si>
  <si>
    <t>RECINTO UNIVERSITARIO DE MAYAGÜEZ</t>
  </si>
  <si>
    <t>COLEGIO DE CIENCIAS AGRÍCOLAS</t>
  </si>
  <si>
    <t>[18] Incluye el costo del alquiler de recipiente para la disposición de los plásticos, las mangas y de los recipientes de plaguicidas.</t>
  </si>
  <si>
    <t>[16] La preparación del terreno incluye arado, rastrillado, banqueo, aplicación de abono base,  instalación de mangas de riego y plástico.</t>
  </si>
  <si>
    <t xml:space="preserve">AVISO: Los Presupuestos Modelos presentan la información de los ingresos y gastos bajo condiciones normales y características particulares de una finca.  La Universidad de Puerto Rico no asume responsabilidad por los resultados si los ingresos y gastos de una empresa en particular difieren de dicha publicación. El usuario de estos modelos releva a la Universidad de Puerto Rico de toda responsabilidad, reclamación, pérdida, daño o costo relacionado o surgido por el uso de estos modelos. </t>
  </si>
  <si>
    <t>[17] Esto representa un costo de arrendamiento por 6 meses, incluye servicio de riego y pago de contribuciones.</t>
  </si>
  <si>
    <t>[13] Para recoger el plástico y las mangas se pasa la taladora, luego se corta y despega el plástico con el tractor y finalmente se recoge el plástico y las mangas manualmente.</t>
  </si>
  <si>
    <t>[8] Se asume que la finca posee la infraestructura de riego incluyendo tanques y dosificadores  para los fertilizantes.  El costo de la infraestructura varía de acuerdo a la fuente de agua  disponible en la finca, la topografía y otros factores.</t>
  </si>
  <si>
    <t>[7] El valor de los plaguicidas varía de acuerdo a la incidencia de plagas y enfermedades en  el área.  Los plaguicidas que utilice el agricultor deben de tener  registro de uso para este cultivo.  El agricultor debe leer la etiqueta de los mismos para utilizarlos adecuadamente, teniendo  en cuenta la protección del ambiente.</t>
  </si>
  <si>
    <t>[3] Cuando se utilizan plántulas.  Se basa en una distancia de siembra de 6´entre bancos, 12”  entre las dos hileras en cada banco y 12" entre plantas.</t>
  </si>
  <si>
    <t xml:space="preserve">[4] La fórmula de abono que se utilizará dependerá del análisis de suelo y de la disponibilidad  del producto en el mercado.  El estimado de gastos de abono se calculó en base a la aplicación  de 150 libras de nitrógeno. </t>
  </si>
  <si>
    <t>[5] La cantidad a utilizar dependerá del pH que se determine mediante un  análisis de suelo. Se recomienda la aplicación de cal si el análisis de suelo determina un pH menor de 6.0.</t>
  </si>
  <si>
    <t>[6] El costo del herbicida es mínimo porque en este caso se utilizarán plásticos y riego por goteo  para la siembra.  Este costo puede variar por las condiciones climatológicas y la eficiencia con que el agricultor maneje su sistema de riego.</t>
  </si>
  <si>
    <t>Supuestos</t>
  </si>
  <si>
    <t>Gasto Total</t>
  </si>
  <si>
    <t>Ingreso Neto</t>
  </si>
  <si>
    <t>PRODUCCION POR CUERDA</t>
  </si>
  <si>
    <t>Rendimiento por Planta</t>
  </si>
  <si>
    <t>MI FINCA</t>
  </si>
  <si>
    <t>Joe Kirk R. Lucarne</t>
  </si>
  <si>
    <t>Alexandra Gregory Crespo, PhD</t>
  </si>
  <si>
    <t>Puede editar los espacios de las celdas de color gris</t>
  </si>
  <si>
    <r>
      <t>PRESUPUESTO MODELO: PIMIENTO CUBANELLE (1 CUERDA)</t>
    </r>
    <r>
      <rPr>
        <b/>
        <vertAlign val="superscript"/>
        <sz val="12"/>
        <rFont val="Times New Roman"/>
        <family val="1"/>
      </rPr>
      <t>1</t>
    </r>
  </si>
  <si>
    <t>Rendimiento por cuerda (quintal)</t>
  </si>
  <si>
    <t>Rendimiento por cuerda (cajas de 50 lbs)</t>
  </si>
  <si>
    <t>PRODUCCION MINIMA</t>
  </si>
  <si>
    <t>PRECIO MINIMO</t>
  </si>
  <si>
    <t>Ingreso Total</t>
  </si>
  <si>
    <t>Especialista en Hortalizas</t>
  </si>
  <si>
    <t>Estudiante Graduado</t>
  </si>
  <si>
    <t>Departamento de Economía Agrícola</t>
  </si>
  <si>
    <t>Marzo 2022</t>
  </si>
  <si>
    <t>This material is based upon work supported by USDA/OPPE under Award Number: AO212501x443G010</t>
  </si>
  <si>
    <t>Número de Plantas por Cuerda para una distancia de 80 cm x 35 cm</t>
  </si>
  <si>
    <t>Número de cuerdas</t>
  </si>
  <si>
    <t>Producción Mínima</t>
  </si>
  <si>
    <t>Catedrática en Economía Agrícola</t>
  </si>
  <si>
    <t>Ermita Hernández Heredia, PhD</t>
  </si>
  <si>
    <t>Catedrática</t>
  </si>
  <si>
    <t>Versión Electrónica:</t>
  </si>
  <si>
    <t>Economista Agrícola</t>
  </si>
  <si>
    <t>Fecha de revisión:</t>
  </si>
  <si>
    <t xml:space="preserve">[9] El costo se basa en el consumo de energía. Este dependerá de condiciones climáticas. </t>
  </si>
  <si>
    <t>[12] La cosecha comienza a partir de 60 a 70 días de haberse efectuado el trasplante,  dependiendo de la variedad de pimiento sembrada.  Se realizan de 8 a 12 pases por ciclo de producción.  Incluye costo de empaque, ya que se cosecha y empaca.</t>
  </si>
  <si>
    <t>[15] Los gastos de maquinaria incluyen los costos de operador, combustible y mantenimiento.</t>
  </si>
  <si>
    <t>Yaira A. Avilés Ortiz</t>
  </si>
  <si>
    <t>Semilla [2]</t>
  </si>
  <si>
    <r>
      <t>GASTOS EN MANO DE OBRA</t>
    </r>
    <r>
      <rPr>
        <b/>
        <vertAlign val="superscript"/>
        <sz val="12"/>
        <rFont val="Times New Roman"/>
        <family val="1"/>
      </rPr>
      <t>11</t>
    </r>
  </si>
  <si>
    <t>Disposición de plástico, mangas de riego y recipientes de plaguicidas [13]</t>
  </si>
  <si>
    <t>Preparación del terreno [16]</t>
  </si>
  <si>
    <t>Uso del terreno [17]</t>
  </si>
  <si>
    <r>
      <t>GASTOS EN MAQUINARIA</t>
    </r>
    <r>
      <rPr>
        <b/>
        <vertAlign val="superscript"/>
        <sz val="12"/>
        <rFont val="Times New Roman"/>
        <family val="1"/>
      </rPr>
      <t>15</t>
    </r>
  </si>
  <si>
    <t>Seguro agricola</t>
  </si>
  <si>
    <t>Obligaciones patronales[19]</t>
  </si>
  <si>
    <t>[19] 25% de los gastos en mano de obra</t>
  </si>
  <si>
    <t>Gastos miscelaneos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</si>
</sst>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Red]\-&quot;$&quot;#,##0.00"/>
    <numFmt numFmtId="165" formatCode="_-&quot;$&quot;* #,##0.00_-;\-&quot;$&quot;* #,##0.00_-;_-&quot;$&quot;* &quot;-&quot;??_-;_-@_-"/>
    <numFmt numFmtId="166" formatCode="_-&quot;$&quot;* #,##0.000_-;\-&quot;$&quot;* #,##0.000_-;_-&quot;$&quot;* &quot;-&quot;??_-;_-@_-"/>
  </numFmts>
  <fonts count="12"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u/>
      <sz val="11"/>
      <color theme="10"/>
      <name val="Calibri"/>
      <family val="2"/>
      <scheme val="minor"/>
    </font>
    <font>
      <sz val="12"/>
      <name val="Times New Roman"/>
      <family val="1"/>
    </font>
    <font>
      <b/>
      <sz val="12"/>
      <name val="Times New Roman"/>
      <family val="1"/>
    </font>
    <font>
      <u/>
      <sz val="12"/>
      <color theme="10"/>
      <name val="Times New Roman"/>
      <family val="1"/>
    </font>
    <font>
      <sz val="14"/>
      <color theme="1"/>
      <name val="Times New Roman"/>
      <family val="1"/>
    </font>
    <font>
      <b/>
      <vertAlign val="superscript"/>
      <sz val="12"/>
      <name val="Times New Roman"/>
      <family val="1"/>
    </font>
    <font>
      <b/>
      <sz val="12"/>
      <color rgb="FF000000"/>
      <name val="Times New Roman"/>
      <family val="1"/>
    </font>
    <font>
      <u/>
      <sz val="12"/>
      <color theme="4" tint="-0.249977111117893"/>
      <name val="Times New Roman"/>
      <family val="1"/>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0" fontId="4" fillId="0" borderId="0" applyNumberFormat="0" applyFill="0" applyBorder="0" applyAlignment="0" applyProtection="0"/>
  </cellStyleXfs>
  <cellXfs count="114">
    <xf numFmtId="0" fontId="0" fillId="0" borderId="0" xfId="0"/>
    <xf numFmtId="0" fontId="3" fillId="0" borderId="0" xfId="0" applyFont="1" applyAlignment="1">
      <alignment vertical="center"/>
    </xf>
    <xf numFmtId="0" fontId="5" fillId="0" borderId="0" xfId="0" applyFont="1" applyAlignment="1">
      <alignment vertical="center"/>
    </xf>
    <xf numFmtId="164" fontId="3" fillId="0" borderId="4" xfId="0" applyNumberFormat="1" applyFont="1" applyBorder="1" applyAlignment="1">
      <alignment horizontal="right" vertical="center" wrapText="1"/>
    </xf>
    <xf numFmtId="0" fontId="2" fillId="0" borderId="0" xfId="0" applyFont="1"/>
    <xf numFmtId="0" fontId="2" fillId="0" borderId="0" xfId="0" applyFont="1" applyAlignment="1">
      <alignment vertical="center" wrapText="1"/>
    </xf>
    <xf numFmtId="0" fontId="7" fillId="0" borderId="0" xfId="2" applyFont="1" applyAlignment="1">
      <alignment vertical="center"/>
    </xf>
    <xf numFmtId="0" fontId="8" fillId="0" borderId="0" xfId="0" applyFont="1"/>
    <xf numFmtId="0" fontId="6" fillId="0" borderId="0" xfId="0" applyFont="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5" fillId="0" borderId="1"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center" vertical="center" wrapText="1"/>
    </xf>
    <xf numFmtId="164" fontId="3" fillId="0" borderId="1" xfId="0" applyNumberFormat="1" applyFont="1" applyBorder="1" applyAlignment="1">
      <alignment horizontal="right" vertical="center" wrapText="1"/>
    </xf>
    <xf numFmtId="165" fontId="2" fillId="0" borderId="1" xfId="1" applyFont="1" applyBorder="1" applyAlignment="1">
      <alignment horizontal="center" vertical="center" wrapText="1"/>
    </xf>
    <xf numFmtId="0" fontId="7" fillId="0" borderId="1" xfId="2"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5" fillId="0" borderId="0" xfId="0" applyFont="1" applyBorder="1" applyAlignment="1">
      <alignment vertical="center"/>
    </xf>
    <xf numFmtId="3" fontId="2" fillId="0" borderId="1" xfId="0" applyNumberFormat="1" applyFont="1" applyBorder="1" applyAlignment="1">
      <alignment horizontal="center" vertical="center" wrapText="1"/>
    </xf>
    <xf numFmtId="3" fontId="5" fillId="0" borderId="1" xfId="0" applyNumberFormat="1" applyFont="1" applyBorder="1" applyAlignment="1">
      <alignment vertical="center"/>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165" fontId="2" fillId="2" borderId="1" xfId="1" applyFont="1" applyFill="1" applyBorder="1" applyAlignment="1">
      <alignment horizontal="center" vertical="center" wrapText="1"/>
    </xf>
    <xf numFmtId="3"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6" fontId="2" fillId="2" borderId="1" xfId="1" applyNumberFormat="1" applyFont="1" applyFill="1" applyBorder="1" applyAlignment="1" applyProtection="1">
      <alignment horizontal="center" vertical="center" wrapText="1"/>
      <protection locked="0"/>
    </xf>
    <xf numFmtId="165" fontId="2" fillId="2" borderId="1" xfId="1" applyFont="1" applyFill="1" applyBorder="1" applyAlignment="1" applyProtection="1">
      <alignment horizontal="center" vertical="center" wrapText="1"/>
      <protection locked="0"/>
    </xf>
    <xf numFmtId="9"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5" fontId="2" fillId="0" borderId="1" xfId="1" applyFont="1" applyFill="1" applyBorder="1" applyAlignment="1">
      <alignment vertical="center"/>
    </xf>
    <xf numFmtId="165" fontId="2" fillId="0" borderId="1" xfId="1" applyFont="1" applyFill="1" applyBorder="1" applyAlignment="1" applyProtection="1">
      <alignment vertical="center"/>
      <protection locked="0"/>
    </xf>
    <xf numFmtId="44" fontId="2" fillId="0" borderId="1" xfId="1" applyNumberFormat="1" applyFont="1" applyFill="1" applyBorder="1" applyAlignment="1" applyProtection="1">
      <alignment vertical="center"/>
      <protection locked="0"/>
    </xf>
    <xf numFmtId="44" fontId="2" fillId="0" borderId="1" xfId="0" applyNumberFormat="1" applyFont="1" applyFill="1" applyBorder="1" applyAlignment="1">
      <alignment vertical="center" wrapText="1"/>
    </xf>
    <xf numFmtId="44" fontId="2" fillId="0" borderId="1" xfId="1" applyNumberFormat="1" applyFont="1" applyFill="1" applyBorder="1" applyAlignment="1"/>
    <xf numFmtId="165" fontId="2" fillId="0" borderId="1" xfId="1" applyFont="1" applyFill="1" applyBorder="1" applyAlignment="1"/>
    <xf numFmtId="165" fontId="2" fillId="0" borderId="1" xfId="1" applyFont="1" applyFill="1" applyBorder="1" applyAlignment="1">
      <alignment wrapText="1"/>
    </xf>
    <xf numFmtId="165" fontId="2" fillId="0" borderId="1" xfId="1" applyFont="1" applyBorder="1" applyAlignment="1">
      <alignment wrapText="1"/>
    </xf>
    <xf numFmtId="165" fontId="2" fillId="0" borderId="1" xfId="1" applyFont="1" applyBorder="1" applyAlignment="1"/>
    <xf numFmtId="165" fontId="2" fillId="0" borderId="1" xfId="1" applyFont="1" applyFill="1" applyBorder="1" applyAlignment="1" applyProtection="1">
      <alignment wrapText="1"/>
      <protection locked="0"/>
    </xf>
    <xf numFmtId="165" fontId="2" fillId="0" borderId="1" xfId="1" applyFont="1" applyBorder="1" applyAlignment="1">
      <alignment horizontal="center"/>
    </xf>
    <xf numFmtId="9" fontId="2" fillId="2" borderId="1" xfId="0" applyNumberFormat="1" applyFont="1" applyFill="1" applyBorder="1" applyAlignment="1" applyProtection="1">
      <alignment horizontal="center" vertical="center" wrapText="1"/>
      <protection locked="0"/>
    </xf>
    <xf numFmtId="8" fontId="2" fillId="0" borderId="0" xfId="0" applyNumberFormat="1" applyFont="1"/>
    <xf numFmtId="0" fontId="6" fillId="0" borderId="0" xfId="0" applyFont="1"/>
    <xf numFmtId="0" fontId="5" fillId="0" borderId="0" xfId="0" applyFont="1"/>
    <xf numFmtId="0" fontId="10" fillId="0" borderId="0" xfId="0" applyFont="1" applyAlignment="1">
      <alignment vertical="center"/>
    </xf>
    <xf numFmtId="0" fontId="3" fillId="0" borderId="0" xfId="0" applyFont="1" applyBorder="1" applyAlignment="1">
      <alignment horizontal="center" vertical="center" wrapText="1"/>
    </xf>
    <xf numFmtId="164" fontId="3" fillId="0" borderId="0" xfId="0" applyNumberFormat="1" applyFont="1" applyBorder="1" applyAlignment="1">
      <alignment horizontal="right" vertical="center" wrapText="1"/>
    </xf>
    <xf numFmtId="0" fontId="6" fillId="0" borderId="0" xfId="0" applyFont="1" applyBorder="1" applyAlignment="1">
      <alignment vertical="center"/>
    </xf>
    <xf numFmtId="0" fontId="10" fillId="0" borderId="0" xfId="0" applyFont="1" applyFill="1" applyBorder="1" applyAlignment="1">
      <alignment horizontal="left" vertical="center"/>
    </xf>
    <xf numFmtId="1" fontId="3" fillId="0" borderId="0" xfId="0" applyNumberFormat="1" applyFont="1" applyBorder="1" applyAlignment="1">
      <alignment vertical="center"/>
    </xf>
    <xf numFmtId="2" fontId="3" fillId="0" borderId="0" xfId="0" applyNumberFormat="1" applyFont="1" applyBorder="1" applyAlignment="1">
      <alignment vertical="center" wrapText="1"/>
    </xf>
    <xf numFmtId="0" fontId="2" fillId="0" borderId="0" xfId="0" applyFont="1" applyAlignment="1">
      <alignment vertical="center"/>
    </xf>
    <xf numFmtId="0" fontId="3" fillId="0" borderId="0" xfId="0" applyFont="1" applyAlignment="1">
      <alignment horizontal="left" vertical="center"/>
    </xf>
    <xf numFmtId="0" fontId="5" fillId="2" borderId="1" xfId="0" applyFont="1" applyFill="1" applyBorder="1" applyAlignment="1" applyProtection="1">
      <alignment vertical="center"/>
      <protection locked="0"/>
    </xf>
    <xf numFmtId="3" fontId="5" fillId="2" borderId="1" xfId="0" applyNumberFormat="1" applyFont="1" applyFill="1" applyBorder="1" applyAlignment="1" applyProtection="1">
      <alignment vertical="center"/>
      <protection locked="0"/>
    </xf>
    <xf numFmtId="0" fontId="3" fillId="0" borderId="1" xfId="0" applyFont="1" applyBorder="1" applyAlignment="1">
      <alignment horizontal="center"/>
    </xf>
    <xf numFmtId="0" fontId="2" fillId="0" borderId="1" xfId="0" applyFont="1" applyBorder="1" applyAlignment="1">
      <alignment horizontal="center" vertical="center" wrapText="1"/>
    </xf>
    <xf numFmtId="165" fontId="2" fillId="2" borderId="1" xfId="1" applyFont="1" applyFill="1" applyBorder="1" applyAlignment="1" applyProtection="1">
      <alignment wrapText="1"/>
      <protection locked="0"/>
    </xf>
    <xf numFmtId="44" fontId="2" fillId="0" borderId="1" xfId="0" applyNumberFormat="1" applyFont="1" applyFill="1" applyBorder="1" applyAlignment="1">
      <alignment vertical="center"/>
    </xf>
    <xf numFmtId="44" fontId="5" fillId="0" borderId="1" xfId="0" applyNumberFormat="1" applyFont="1" applyFill="1" applyBorder="1" applyAlignment="1">
      <alignment vertical="center"/>
    </xf>
    <xf numFmtId="44" fontId="2" fillId="0" borderId="1" xfId="0" applyNumberFormat="1" applyFont="1" applyBorder="1" applyAlignment="1">
      <alignment vertical="center"/>
    </xf>
    <xf numFmtId="44" fontId="2" fillId="0" borderId="1" xfId="0" applyNumberFormat="1" applyFont="1" applyFill="1" applyBorder="1" applyAlignment="1">
      <alignment horizontal="center" vertical="center"/>
    </xf>
    <xf numFmtId="165" fontId="2" fillId="0" borderId="1" xfId="1" applyFont="1" applyFill="1" applyBorder="1" applyAlignment="1">
      <alignment horizontal="center" vertical="center"/>
    </xf>
    <xf numFmtId="44" fontId="3" fillId="0" borderId="4" xfId="0" applyNumberFormat="1" applyFont="1" applyBorder="1" applyAlignment="1">
      <alignment horizontal="center" vertical="center"/>
    </xf>
    <xf numFmtId="165" fontId="2" fillId="0" borderId="1" xfId="1" applyFont="1" applyBorder="1" applyAlignment="1">
      <alignment horizontal="center" vertical="center"/>
    </xf>
    <xf numFmtId="164" fontId="3"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xf>
    <xf numFmtId="44" fontId="2" fillId="0" borderId="1" xfId="0" applyNumberFormat="1" applyFont="1" applyBorder="1" applyAlignment="1">
      <alignment horizontal="center"/>
    </xf>
    <xf numFmtId="165" fontId="2" fillId="0" borderId="1" xfId="1" applyNumberFormat="1" applyFont="1" applyFill="1" applyBorder="1" applyAlignment="1">
      <alignment wrapText="1"/>
    </xf>
    <xf numFmtId="165" fontId="3" fillId="0" borderId="1" xfId="1" applyNumberFormat="1" applyFont="1" applyFill="1" applyBorder="1" applyAlignment="1">
      <alignment wrapText="1"/>
    </xf>
    <xf numFmtId="44" fontId="3" fillId="0" borderId="1" xfId="0" applyNumberFormat="1" applyFont="1" applyFill="1" applyBorder="1" applyAlignment="1">
      <alignment horizontal="right" vertical="center" wrapText="1"/>
    </xf>
    <xf numFmtId="44" fontId="3" fillId="0" borderId="1" xfId="1" applyNumberFormat="1" applyFont="1" applyFill="1" applyBorder="1" applyAlignment="1">
      <alignment horizontal="center" vertical="center"/>
    </xf>
    <xf numFmtId="0" fontId="3" fillId="2" borderId="1" xfId="0" applyNumberFormat="1" applyFont="1" applyFill="1" applyBorder="1" applyAlignment="1" applyProtection="1">
      <alignment horizontal="center" vertical="center"/>
      <protection locked="0"/>
    </xf>
    <xf numFmtId="0" fontId="3" fillId="0" borderId="1" xfId="0" applyNumberFormat="1" applyFont="1" applyBorder="1" applyAlignment="1">
      <alignment horizontal="center"/>
    </xf>
    <xf numFmtId="164" fontId="3" fillId="0" borderId="1" xfId="0" applyNumberFormat="1" applyFont="1" applyBorder="1" applyAlignment="1">
      <alignment horizontal="center" vertical="center"/>
    </xf>
    <xf numFmtId="8" fontId="3" fillId="0" borderId="1" xfId="0" applyNumberFormat="1" applyFont="1" applyBorder="1" applyAlignment="1">
      <alignment horizontal="center"/>
    </xf>
    <xf numFmtId="3" fontId="3" fillId="0" borderId="1" xfId="0" applyNumberFormat="1" applyFont="1" applyBorder="1" applyAlignment="1">
      <alignment horizontal="center"/>
    </xf>
    <xf numFmtId="2" fontId="3" fillId="0" borderId="1" xfId="0" applyNumberFormat="1" applyFont="1" applyBorder="1" applyAlignment="1">
      <alignment horizontal="center" vertical="center"/>
    </xf>
    <xf numFmtId="2" fontId="2" fillId="0" borderId="0" xfId="0" applyNumberFormat="1" applyFont="1"/>
    <xf numFmtId="0" fontId="11" fillId="0" borderId="0" xfId="0" applyFont="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center" vertical="center"/>
    </xf>
    <xf numFmtId="0" fontId="6" fillId="2" borderId="0" xfId="0" applyFont="1" applyFill="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10" fillId="0" borderId="5" xfId="0" applyFont="1" applyFill="1" applyBorder="1" applyAlignment="1">
      <alignment horizontal="left" vertical="center"/>
    </xf>
    <xf numFmtId="0" fontId="10" fillId="0" borderId="2" xfId="0" applyFont="1" applyFill="1" applyBorder="1" applyAlignment="1">
      <alignment horizontal="left" vertical="center"/>
    </xf>
    <xf numFmtId="0" fontId="10" fillId="0" borderId="6" xfId="0" applyFont="1" applyFill="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xf>
    <xf numFmtId="0" fontId="2" fillId="0" borderId="8" xfId="0" applyFont="1" applyBorder="1" applyAlignment="1">
      <alignment horizontal="center" vertical="center"/>
    </xf>
    <xf numFmtId="0" fontId="6" fillId="0" borderId="1" xfId="2"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xf>
    <xf numFmtId="0" fontId="7" fillId="0" borderId="0" xfId="2" applyFont="1" applyAlignment="1">
      <alignment horizontal="left" vertical="center" wrapText="1"/>
    </xf>
    <xf numFmtId="0" fontId="7" fillId="0" borderId="0" xfId="2" applyFont="1" applyAlignment="1">
      <alignment vertical="center" wrapText="1"/>
    </xf>
    <xf numFmtId="0" fontId="3" fillId="0" borderId="0" xfId="0" applyFont="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0</xdr:rowOff>
    </xdr:from>
    <xdr:to>
      <xdr:col>0</xdr:col>
      <xdr:colOff>1165224</xdr:colOff>
      <xdr:row>4</xdr:row>
      <xdr:rowOff>4581</xdr:rowOff>
    </xdr:to>
    <xdr:pic>
      <xdr:nvPicPr>
        <xdr:cNvPr id="2" name="Picture 1" descr="Image result for UPRM">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33350"/>
          <a:ext cx="774699" cy="76658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325437</xdr:colOff>
      <xdr:row>162</xdr:row>
      <xdr:rowOff>7938</xdr:rowOff>
    </xdr:from>
    <xdr:to>
      <xdr:col>0</xdr:col>
      <xdr:colOff>1447573</xdr:colOff>
      <xdr:row>165</xdr:row>
      <xdr:rowOff>133278</xdr:rowOff>
    </xdr:to>
    <xdr:pic>
      <xdr:nvPicPr>
        <xdr:cNvPr id="4" name="Picture 3" descr="Related image">
          <a:extLst>
            <a:ext uri="{FF2B5EF4-FFF2-40B4-BE49-F238E27FC236}">
              <a16:creationId xmlns:a16="http://schemas.microsoft.com/office/drawing/2014/main" id="{21EF71C3-D1B1-4961-B106-BEF7C16079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437" y="35480626"/>
          <a:ext cx="1122136" cy="72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2952749</xdr:colOff>
      <xdr:row>162</xdr:row>
      <xdr:rowOff>1</xdr:rowOff>
    </xdr:from>
    <xdr:to>
      <xdr:col>2</xdr:col>
      <xdr:colOff>834334</xdr:colOff>
      <xdr:row>167</xdr:row>
      <xdr:rowOff>101073</xdr:rowOff>
    </xdr:to>
    <xdr:pic>
      <xdr:nvPicPr>
        <xdr:cNvPr id="5" name="Picture 4" descr="Image result for upr logo">
          <a:extLst>
            <a:ext uri="{FF2B5EF4-FFF2-40B4-BE49-F238E27FC236}">
              <a16:creationId xmlns:a16="http://schemas.microsoft.com/office/drawing/2014/main" id="{3324262F-F0A1-4A33-9AC6-9AE2B04C85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49" y="35472689"/>
          <a:ext cx="2032898" cy="1093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865188</xdr:colOff>
      <xdr:row>162</xdr:row>
      <xdr:rowOff>150812</xdr:rowOff>
    </xdr:from>
    <xdr:to>
      <xdr:col>5</xdr:col>
      <xdr:colOff>586051</xdr:colOff>
      <xdr:row>166</xdr:row>
      <xdr:rowOff>76458</xdr:rowOff>
    </xdr:to>
    <xdr:pic>
      <xdr:nvPicPr>
        <xdr:cNvPr id="6" name="Picture 5" descr="Image result for UPRM">
          <a:extLst>
            <a:ext uri="{FF2B5EF4-FFF2-40B4-BE49-F238E27FC236}">
              <a16:creationId xmlns:a16="http://schemas.microsoft.com/office/drawing/2014/main" id="{23BDB399-0CDD-4C0E-9DAF-55DBB8C7D5A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501" y="35623500"/>
          <a:ext cx="768613" cy="71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9"/>
  <sheetViews>
    <sheetView tabSelected="1" topLeftCell="A38" zoomScale="88" zoomScaleNormal="88" workbookViewId="0">
      <selection activeCell="B57" sqref="B57 E57"/>
    </sheetView>
  </sheetViews>
  <sheetFormatPr defaultColWidth="9.1796875" defaultRowHeight="15.5" x14ac:dyDescent="0.35"/>
  <cols>
    <col min="1" max="1" width="42.7265625" style="4" customWidth="1"/>
    <col min="2" max="2" width="16.7265625" style="4" customWidth="1"/>
    <col min="3" max="3" width="17.1796875" style="4" customWidth="1"/>
    <col min="4" max="4" width="6.453125" style="4" customWidth="1"/>
    <col min="5" max="5" width="15" style="4" customWidth="1"/>
    <col min="6" max="6" width="18.7265625" style="4" customWidth="1"/>
    <col min="7" max="7" width="16.1796875" style="4" customWidth="1"/>
    <col min="8" max="16384" width="9.1796875" style="4"/>
  </cols>
  <sheetData>
    <row r="1" spans="1:7" s="2" customFormat="1" x14ac:dyDescent="0.35">
      <c r="A1" s="87" t="s">
        <v>65</v>
      </c>
      <c r="B1" s="87"/>
      <c r="C1" s="87"/>
      <c r="D1" s="87"/>
      <c r="E1" s="87"/>
      <c r="F1" s="87"/>
      <c r="G1" s="87"/>
    </row>
    <row r="2" spans="1:7" s="2" customFormat="1" x14ac:dyDescent="0.35">
      <c r="A2" s="87" t="s">
        <v>66</v>
      </c>
      <c r="B2" s="87"/>
      <c r="C2" s="87"/>
      <c r="D2" s="87"/>
      <c r="E2" s="87"/>
      <c r="F2" s="87"/>
      <c r="G2" s="87"/>
    </row>
    <row r="3" spans="1:7" s="2" customFormat="1" x14ac:dyDescent="0.35">
      <c r="A3" s="87" t="s">
        <v>67</v>
      </c>
      <c r="B3" s="87"/>
      <c r="C3" s="87"/>
      <c r="D3" s="87"/>
      <c r="E3" s="87"/>
      <c r="F3" s="87"/>
      <c r="G3" s="87"/>
    </row>
    <row r="4" spans="1:7" s="2" customFormat="1" x14ac:dyDescent="0.35"/>
    <row r="5" spans="1:7" s="2" customFormat="1" ht="18" x14ac:dyDescent="0.35">
      <c r="A5" s="87" t="s">
        <v>88</v>
      </c>
      <c r="B5" s="87"/>
      <c r="C5" s="87"/>
      <c r="D5" s="87"/>
      <c r="E5" s="87"/>
      <c r="F5" s="87"/>
      <c r="G5" s="87"/>
    </row>
    <row r="6" spans="1:7" s="2" customFormat="1" x14ac:dyDescent="0.35">
      <c r="A6" s="8"/>
      <c r="B6" s="8"/>
      <c r="C6" s="8"/>
      <c r="D6" s="8"/>
    </row>
    <row r="7" spans="1:7" s="2" customFormat="1" x14ac:dyDescent="0.35">
      <c r="A7" s="88" t="s">
        <v>87</v>
      </c>
      <c r="B7" s="88"/>
      <c r="C7" s="88"/>
      <c r="D7" s="88"/>
      <c r="E7" s="88"/>
      <c r="F7" s="88"/>
      <c r="G7" s="88"/>
    </row>
    <row r="8" spans="1:7" s="2" customFormat="1" x14ac:dyDescent="0.35">
      <c r="A8" s="20"/>
      <c r="B8" s="20"/>
      <c r="C8" s="20"/>
      <c r="D8" s="20"/>
      <c r="E8" s="20"/>
      <c r="F8" s="20"/>
      <c r="G8" s="20"/>
    </row>
    <row r="9" spans="1:7" s="2" customFormat="1" x14ac:dyDescent="0.35">
      <c r="A9" s="20"/>
      <c r="B9" s="20"/>
      <c r="C9" s="20"/>
      <c r="D9" s="20"/>
      <c r="E9" s="20"/>
      <c r="F9" s="20"/>
      <c r="G9" s="20"/>
    </row>
    <row r="10" spans="1:7" s="2" customFormat="1" x14ac:dyDescent="0.35">
      <c r="A10" s="89" t="s">
        <v>82</v>
      </c>
      <c r="B10" s="89"/>
      <c r="C10" s="89"/>
      <c r="D10" s="89"/>
      <c r="E10" s="89"/>
      <c r="F10" s="89"/>
      <c r="G10" s="89"/>
    </row>
    <row r="11" spans="1:7" s="2" customFormat="1" x14ac:dyDescent="0.35">
      <c r="A11" s="90" t="s">
        <v>99</v>
      </c>
      <c r="B11" s="90"/>
      <c r="C11" s="90"/>
      <c r="D11" s="90"/>
      <c r="E11" s="90"/>
      <c r="F11" s="90"/>
      <c r="G11" s="57">
        <v>1500</v>
      </c>
    </row>
    <row r="12" spans="1:7" s="2" customFormat="1" x14ac:dyDescent="0.35">
      <c r="A12" s="90" t="s">
        <v>83</v>
      </c>
      <c r="B12" s="90"/>
      <c r="C12" s="90"/>
      <c r="D12" s="90"/>
      <c r="E12" s="90"/>
      <c r="F12" s="90"/>
      <c r="G12" s="56">
        <v>0.5</v>
      </c>
    </row>
    <row r="13" spans="1:7" s="2" customFormat="1" x14ac:dyDescent="0.35">
      <c r="A13" s="90" t="s">
        <v>89</v>
      </c>
      <c r="B13" s="90"/>
      <c r="C13" s="90"/>
      <c r="D13" s="90"/>
      <c r="E13" s="90"/>
      <c r="F13" s="90"/>
      <c r="G13" s="11">
        <f>(G12*G11)/100</f>
        <v>7.5</v>
      </c>
    </row>
    <row r="14" spans="1:7" s="2" customFormat="1" x14ac:dyDescent="0.35">
      <c r="A14" s="90" t="s">
        <v>90</v>
      </c>
      <c r="B14" s="90"/>
      <c r="C14" s="90"/>
      <c r="D14" s="90"/>
      <c r="E14" s="90"/>
      <c r="F14" s="90"/>
      <c r="G14" s="22">
        <v>1000</v>
      </c>
    </row>
    <row r="15" spans="1:7" s="2" customFormat="1" x14ac:dyDescent="0.35">
      <c r="A15" s="20"/>
      <c r="B15" s="20"/>
      <c r="C15" s="20"/>
      <c r="D15" s="20"/>
      <c r="E15" s="20"/>
      <c r="F15" s="20"/>
      <c r="G15" s="20"/>
    </row>
    <row r="16" spans="1:7" x14ac:dyDescent="0.35">
      <c r="A16" s="9"/>
      <c r="B16" s="9"/>
      <c r="C16" s="9"/>
      <c r="D16" s="9"/>
      <c r="E16" s="9"/>
      <c r="F16" s="9"/>
      <c r="G16" s="9"/>
    </row>
    <row r="17" spans="1:7" x14ac:dyDescent="0.35">
      <c r="A17" s="100" t="s">
        <v>4</v>
      </c>
      <c r="B17" s="100"/>
      <c r="C17" s="100"/>
      <c r="D17" s="100"/>
      <c r="E17" s="100"/>
      <c r="F17" s="100"/>
      <c r="G17" s="100"/>
    </row>
    <row r="18" spans="1:7" x14ac:dyDescent="0.35">
      <c r="A18" s="100" t="s">
        <v>5</v>
      </c>
      <c r="B18" s="100"/>
      <c r="C18" s="100"/>
      <c r="D18" s="100"/>
      <c r="E18" s="100"/>
      <c r="F18" s="100"/>
      <c r="G18" s="100"/>
    </row>
    <row r="19" spans="1:7" x14ac:dyDescent="0.35">
      <c r="A19" s="100" t="s">
        <v>0</v>
      </c>
      <c r="B19" s="100" t="s">
        <v>1</v>
      </c>
      <c r="C19" s="100" t="s">
        <v>2</v>
      </c>
      <c r="D19" s="100"/>
      <c r="E19" s="100" t="s">
        <v>53</v>
      </c>
      <c r="F19" s="100" t="s">
        <v>3</v>
      </c>
      <c r="G19" s="100" t="s">
        <v>84</v>
      </c>
    </row>
    <row r="20" spans="1:7" x14ac:dyDescent="0.35">
      <c r="A20" s="100"/>
      <c r="B20" s="100"/>
      <c r="C20" s="100"/>
      <c r="D20" s="100"/>
      <c r="E20" s="100"/>
      <c r="F20" s="100"/>
      <c r="G20" s="100"/>
    </row>
    <row r="21" spans="1:7" x14ac:dyDescent="0.35">
      <c r="A21" s="23" t="s">
        <v>112</v>
      </c>
      <c r="B21" s="19"/>
      <c r="C21" s="91"/>
      <c r="D21" s="92"/>
      <c r="E21" s="19"/>
      <c r="F21" s="32">
        <v>1000</v>
      </c>
      <c r="G21" s="35">
        <f>1000-F21</f>
        <v>0</v>
      </c>
    </row>
    <row r="22" spans="1:7" x14ac:dyDescent="0.35">
      <c r="A22" s="17" t="s">
        <v>40</v>
      </c>
      <c r="B22" s="26">
        <v>15000</v>
      </c>
      <c r="C22" s="105" t="s">
        <v>7</v>
      </c>
      <c r="D22" s="105"/>
      <c r="E22" s="28">
        <v>4.4999999999999998E-2</v>
      </c>
      <c r="F22" s="32">
        <f>B22*E22</f>
        <v>675</v>
      </c>
      <c r="G22" s="61">
        <f>675-F22</f>
        <v>0</v>
      </c>
    </row>
    <row r="23" spans="1:7" x14ac:dyDescent="0.35">
      <c r="A23" s="17" t="s">
        <v>41</v>
      </c>
      <c r="B23" s="14" t="s">
        <v>6</v>
      </c>
      <c r="C23" s="105" t="s">
        <v>6</v>
      </c>
      <c r="D23" s="105"/>
      <c r="E23" s="16" t="s">
        <v>6</v>
      </c>
      <c r="F23" s="33">
        <v>368</v>
      </c>
      <c r="G23" s="62">
        <f>368-F23</f>
        <v>0</v>
      </c>
    </row>
    <row r="24" spans="1:7" x14ac:dyDescent="0.35">
      <c r="A24" s="17" t="s">
        <v>42</v>
      </c>
      <c r="B24" s="27">
        <v>2</v>
      </c>
      <c r="C24" s="105" t="s">
        <v>8</v>
      </c>
      <c r="D24" s="105"/>
      <c r="E24" s="29">
        <v>10</v>
      </c>
      <c r="F24" s="32">
        <f>B24*E24</f>
        <v>20</v>
      </c>
      <c r="G24" s="61">
        <f>20-F24</f>
        <v>0</v>
      </c>
    </row>
    <row r="25" spans="1:7" x14ac:dyDescent="0.35">
      <c r="A25" s="17" t="s">
        <v>43</v>
      </c>
      <c r="B25" s="14" t="s">
        <v>6</v>
      </c>
      <c r="C25" s="105" t="s">
        <v>6</v>
      </c>
      <c r="D25" s="105"/>
      <c r="E25" s="16" t="s">
        <v>6</v>
      </c>
      <c r="F25" s="33">
        <v>56</v>
      </c>
      <c r="G25" s="61">
        <f>56-F25</f>
        <v>0</v>
      </c>
    </row>
    <row r="26" spans="1:7" x14ac:dyDescent="0.35">
      <c r="A26" s="17" t="s">
        <v>44</v>
      </c>
      <c r="B26" s="14"/>
      <c r="C26" s="105"/>
      <c r="D26" s="105"/>
      <c r="E26" s="16"/>
      <c r="F26" s="34">
        <v>1500</v>
      </c>
      <c r="G26" s="61">
        <f>1500-F26</f>
        <v>0</v>
      </c>
    </row>
    <row r="27" spans="1:7" x14ac:dyDescent="0.35">
      <c r="A27" s="18" t="s">
        <v>63</v>
      </c>
      <c r="B27" s="27">
        <v>2</v>
      </c>
      <c r="C27" s="105" t="s">
        <v>9</v>
      </c>
      <c r="D27" s="105"/>
      <c r="E27" s="29">
        <v>142.25</v>
      </c>
      <c r="F27" s="32">
        <f>B27*E27</f>
        <v>284.5</v>
      </c>
      <c r="G27" s="61">
        <f>284.5-F27</f>
        <v>0</v>
      </c>
    </row>
    <row r="28" spans="1:7" x14ac:dyDescent="0.35">
      <c r="A28" s="18" t="s">
        <v>10</v>
      </c>
      <c r="B28" s="27">
        <v>0.5</v>
      </c>
      <c r="C28" s="105" t="s">
        <v>11</v>
      </c>
      <c r="D28" s="105"/>
      <c r="E28" s="29">
        <v>250</v>
      </c>
      <c r="F28" s="32">
        <f>B28*E28</f>
        <v>125</v>
      </c>
      <c r="G28" s="61">
        <f>125-F28</f>
        <v>0</v>
      </c>
    </row>
    <row r="29" spans="1:7" x14ac:dyDescent="0.35">
      <c r="A29" s="17" t="s">
        <v>54</v>
      </c>
      <c r="B29" s="27">
        <v>1.2</v>
      </c>
      <c r="C29" s="105" t="s">
        <v>12</v>
      </c>
      <c r="D29" s="105"/>
      <c r="E29" s="29">
        <v>166</v>
      </c>
      <c r="F29" s="32">
        <f>B29*E29</f>
        <v>199.2</v>
      </c>
      <c r="G29" s="61">
        <f>199.2-F29</f>
        <v>0</v>
      </c>
    </row>
    <row r="30" spans="1:7" x14ac:dyDescent="0.35">
      <c r="A30" s="17" t="s">
        <v>45</v>
      </c>
      <c r="B30" s="14" t="s">
        <v>6</v>
      </c>
      <c r="C30" s="105" t="s">
        <v>6</v>
      </c>
      <c r="D30" s="105"/>
      <c r="E30" s="16" t="s">
        <v>6</v>
      </c>
      <c r="F30" s="33">
        <v>120</v>
      </c>
      <c r="G30" s="61">
        <f>120-F30</f>
        <v>0</v>
      </c>
    </row>
    <row r="31" spans="1:7" x14ac:dyDescent="0.35">
      <c r="A31" s="17" t="s">
        <v>46</v>
      </c>
      <c r="B31" s="26">
        <v>1000</v>
      </c>
      <c r="C31" s="105" t="s">
        <v>13</v>
      </c>
      <c r="D31" s="105"/>
      <c r="E31" s="29">
        <v>1.22</v>
      </c>
      <c r="F31" s="32">
        <f>B31*E31</f>
        <v>1220</v>
      </c>
      <c r="G31" s="61">
        <f>1220-F31</f>
        <v>0</v>
      </c>
    </row>
    <row r="32" spans="1:7" x14ac:dyDescent="0.35">
      <c r="A32" s="106" t="s">
        <v>14</v>
      </c>
      <c r="B32" s="106"/>
      <c r="C32" s="106"/>
      <c r="D32" s="106"/>
      <c r="E32" s="106"/>
      <c r="F32" s="15">
        <f>SUM(F21:F31)</f>
        <v>5567.7</v>
      </c>
      <c r="G32" s="63">
        <f>5567.7-F32</f>
        <v>0</v>
      </c>
    </row>
    <row r="33" spans="1:7" ht="33" customHeight="1" x14ac:dyDescent="0.35">
      <c r="A33" s="113"/>
      <c r="B33" s="113"/>
      <c r="C33" s="113"/>
      <c r="D33" s="113"/>
      <c r="E33" s="113"/>
      <c r="F33" s="113"/>
      <c r="G33" s="12"/>
    </row>
    <row r="34" spans="1:7" ht="25" customHeight="1" x14ac:dyDescent="0.35">
      <c r="A34" s="103" t="s">
        <v>113</v>
      </c>
      <c r="B34" s="103"/>
      <c r="C34" s="103"/>
      <c r="D34" s="103"/>
      <c r="E34" s="103"/>
      <c r="F34" s="103"/>
      <c r="G34" s="103"/>
    </row>
    <row r="35" spans="1:7" x14ac:dyDescent="0.35">
      <c r="A35" s="100" t="s">
        <v>0</v>
      </c>
      <c r="B35" s="100" t="s">
        <v>1</v>
      </c>
      <c r="C35" s="100" t="s">
        <v>2</v>
      </c>
      <c r="D35" s="100"/>
      <c r="E35" s="100" t="s">
        <v>53</v>
      </c>
      <c r="F35" s="100" t="s">
        <v>3</v>
      </c>
      <c r="G35" s="100" t="s">
        <v>84</v>
      </c>
    </row>
    <row r="36" spans="1:7" x14ac:dyDescent="0.35">
      <c r="A36" s="100"/>
      <c r="B36" s="100"/>
      <c r="C36" s="100"/>
      <c r="D36" s="100"/>
      <c r="E36" s="100"/>
      <c r="F36" s="100"/>
      <c r="G36" s="100"/>
    </row>
    <row r="37" spans="1:7" x14ac:dyDescent="0.35">
      <c r="A37" s="23" t="s">
        <v>30</v>
      </c>
      <c r="B37" s="24">
        <v>24</v>
      </c>
      <c r="C37" s="83" t="s">
        <v>15</v>
      </c>
      <c r="D37" s="84"/>
      <c r="E37" s="25">
        <v>7.25</v>
      </c>
      <c r="F37" s="36">
        <f>E37*B37</f>
        <v>174</v>
      </c>
      <c r="G37" s="64">
        <f>174-F37</f>
        <v>0</v>
      </c>
    </row>
    <row r="38" spans="1:7" x14ac:dyDescent="0.35">
      <c r="A38" s="18" t="s">
        <v>31</v>
      </c>
      <c r="B38" s="27">
        <v>2</v>
      </c>
      <c r="C38" s="105" t="s">
        <v>15</v>
      </c>
      <c r="D38" s="105"/>
      <c r="E38" s="29">
        <v>7.25</v>
      </c>
      <c r="F38" s="37">
        <f t="shared" ref="F38:F41" si="0">B38*E38</f>
        <v>14.5</v>
      </c>
      <c r="G38" s="65">
        <f>14.5-F38</f>
        <v>0</v>
      </c>
    </row>
    <row r="39" spans="1:7" x14ac:dyDescent="0.35">
      <c r="A39" s="18" t="s">
        <v>32</v>
      </c>
      <c r="B39" s="27">
        <v>4</v>
      </c>
      <c r="C39" s="105" t="s">
        <v>15</v>
      </c>
      <c r="D39" s="105"/>
      <c r="E39" s="29">
        <v>7.25</v>
      </c>
      <c r="F39" s="37">
        <f t="shared" si="0"/>
        <v>29</v>
      </c>
      <c r="G39" s="65">
        <f>29-F39</f>
        <v>0</v>
      </c>
    </row>
    <row r="40" spans="1:7" x14ac:dyDescent="0.35">
      <c r="A40" s="18" t="s">
        <v>33</v>
      </c>
      <c r="B40" s="27">
        <v>3</v>
      </c>
      <c r="C40" s="105" t="s">
        <v>15</v>
      </c>
      <c r="D40" s="105"/>
      <c r="E40" s="29">
        <v>7.25</v>
      </c>
      <c r="F40" s="37">
        <f t="shared" si="0"/>
        <v>21.75</v>
      </c>
      <c r="G40" s="65">
        <f>21.75-F40</f>
        <v>0</v>
      </c>
    </row>
    <row r="41" spans="1:7" x14ac:dyDescent="0.35">
      <c r="A41" s="18" t="s">
        <v>34</v>
      </c>
      <c r="B41" s="27">
        <v>16</v>
      </c>
      <c r="C41" s="105" t="s">
        <v>15</v>
      </c>
      <c r="D41" s="105"/>
      <c r="E41" s="29">
        <v>7.25</v>
      </c>
      <c r="F41" s="37">
        <f t="shared" si="0"/>
        <v>116</v>
      </c>
      <c r="G41" s="65">
        <f>116-F41</f>
        <v>0</v>
      </c>
    </row>
    <row r="42" spans="1:7" x14ac:dyDescent="0.35">
      <c r="A42" s="18" t="s">
        <v>35</v>
      </c>
      <c r="B42" s="27">
        <v>20</v>
      </c>
      <c r="C42" s="105" t="s">
        <v>15</v>
      </c>
      <c r="D42" s="105"/>
      <c r="E42" s="29">
        <v>7.25</v>
      </c>
      <c r="F42" s="37">
        <f>B42*E42</f>
        <v>145</v>
      </c>
      <c r="G42" s="65">
        <f>145-F42</f>
        <v>0</v>
      </c>
    </row>
    <row r="43" spans="1:7" x14ac:dyDescent="0.35">
      <c r="A43" s="17" t="s">
        <v>47</v>
      </c>
      <c r="B43" s="27">
        <v>320</v>
      </c>
      <c r="C43" s="105" t="s">
        <v>15</v>
      </c>
      <c r="D43" s="105"/>
      <c r="E43" s="29">
        <v>7.25</v>
      </c>
      <c r="F43" s="37">
        <f>B43*E43</f>
        <v>2320</v>
      </c>
      <c r="G43" s="65">
        <f>2320-F43</f>
        <v>0</v>
      </c>
    </row>
    <row r="44" spans="1:7" ht="31" x14ac:dyDescent="0.35">
      <c r="A44" s="18" t="s">
        <v>114</v>
      </c>
      <c r="B44" s="27">
        <v>4</v>
      </c>
      <c r="C44" s="105" t="s">
        <v>15</v>
      </c>
      <c r="D44" s="105"/>
      <c r="E44" s="29">
        <v>7.25</v>
      </c>
      <c r="F44" s="65">
        <f>B44*E44</f>
        <v>29</v>
      </c>
      <c r="G44" s="65">
        <f>29-F44</f>
        <v>0</v>
      </c>
    </row>
    <row r="45" spans="1:7" x14ac:dyDescent="0.35">
      <c r="A45" s="17" t="s">
        <v>48</v>
      </c>
      <c r="B45" s="30">
        <v>0.2</v>
      </c>
      <c r="C45" s="105" t="s">
        <v>21</v>
      </c>
      <c r="D45" s="105"/>
      <c r="E45" s="14" t="s">
        <v>6</v>
      </c>
      <c r="F45" s="38">
        <f>SUM(F36:F44)*0.2</f>
        <v>569.85</v>
      </c>
      <c r="G45" s="64">
        <f>569.85-F45</f>
        <v>0</v>
      </c>
    </row>
    <row r="46" spans="1:7" x14ac:dyDescent="0.35">
      <c r="A46" s="106" t="s">
        <v>16</v>
      </c>
      <c r="B46" s="106"/>
      <c r="C46" s="106"/>
      <c r="D46" s="106"/>
      <c r="E46" s="14"/>
      <c r="F46" s="15">
        <f>SUM(F37:F45)</f>
        <v>3419.1</v>
      </c>
      <c r="G46" s="63">
        <f>3419.1-F46</f>
        <v>0</v>
      </c>
    </row>
    <row r="47" spans="1:7" ht="39.75" customHeight="1" x14ac:dyDescent="0.35">
      <c r="A47" s="104"/>
      <c r="B47" s="104"/>
      <c r="C47" s="104"/>
      <c r="D47" s="104"/>
      <c r="E47" s="104"/>
      <c r="F47" s="104"/>
    </row>
    <row r="48" spans="1:7" ht="15.75" customHeight="1" x14ac:dyDescent="0.35">
      <c r="A48" s="103" t="s">
        <v>117</v>
      </c>
      <c r="B48" s="103"/>
      <c r="C48" s="103"/>
      <c r="D48" s="103"/>
      <c r="E48" s="103"/>
      <c r="F48" s="103"/>
      <c r="G48" s="103"/>
    </row>
    <row r="49" spans="1:7" ht="15.75" customHeight="1" x14ac:dyDescent="0.35">
      <c r="A49" s="100" t="s">
        <v>0</v>
      </c>
      <c r="B49" s="100" t="s">
        <v>1</v>
      </c>
      <c r="C49" s="100" t="s">
        <v>2</v>
      </c>
      <c r="D49" s="100"/>
      <c r="E49" s="100" t="s">
        <v>53</v>
      </c>
      <c r="F49" s="100" t="s">
        <v>3</v>
      </c>
      <c r="G49" s="100" t="s">
        <v>84</v>
      </c>
    </row>
    <row r="50" spans="1:7" x14ac:dyDescent="0.35">
      <c r="A50" s="100"/>
      <c r="B50" s="100"/>
      <c r="C50" s="100"/>
      <c r="D50" s="100"/>
      <c r="E50" s="100"/>
      <c r="F50" s="100"/>
      <c r="G50" s="100"/>
    </row>
    <row r="51" spans="1:7" x14ac:dyDescent="0.35">
      <c r="A51" s="23" t="s">
        <v>115</v>
      </c>
      <c r="B51" s="24">
        <v>11</v>
      </c>
      <c r="C51" s="83" t="s">
        <v>15</v>
      </c>
      <c r="D51" s="84"/>
      <c r="E51" s="25">
        <v>45</v>
      </c>
      <c r="F51" s="39">
        <f>B51*E51</f>
        <v>495</v>
      </c>
      <c r="G51" s="64">
        <f>495-F51</f>
        <v>0</v>
      </c>
    </row>
    <row r="52" spans="1:7" x14ac:dyDescent="0.35">
      <c r="A52" s="18" t="s">
        <v>36</v>
      </c>
      <c r="B52" s="27">
        <v>1</v>
      </c>
      <c r="C52" s="105" t="s">
        <v>15</v>
      </c>
      <c r="D52" s="105"/>
      <c r="E52" s="29">
        <v>45</v>
      </c>
      <c r="F52" s="40">
        <f t="shared" ref="F52:F56" si="1">B52*E52</f>
        <v>45</v>
      </c>
      <c r="G52" s="65">
        <f>45-F52</f>
        <v>0</v>
      </c>
    </row>
    <row r="53" spans="1:7" x14ac:dyDescent="0.35">
      <c r="A53" s="18" t="s">
        <v>32</v>
      </c>
      <c r="B53" s="27">
        <v>1</v>
      </c>
      <c r="C53" s="105" t="s">
        <v>15</v>
      </c>
      <c r="D53" s="105"/>
      <c r="E53" s="29">
        <v>45</v>
      </c>
      <c r="F53" s="40">
        <f t="shared" si="1"/>
        <v>45</v>
      </c>
      <c r="G53" s="65">
        <f>45-F53</f>
        <v>0</v>
      </c>
    </row>
    <row r="54" spans="1:7" x14ac:dyDescent="0.35">
      <c r="A54" s="18" t="s">
        <v>37</v>
      </c>
      <c r="B54" s="27">
        <v>8</v>
      </c>
      <c r="C54" s="105" t="s">
        <v>15</v>
      </c>
      <c r="D54" s="105"/>
      <c r="E54" s="29">
        <v>45</v>
      </c>
      <c r="F54" s="40">
        <f t="shared" si="1"/>
        <v>360</v>
      </c>
      <c r="G54" s="65">
        <f>360-F54</f>
        <v>0</v>
      </c>
    </row>
    <row r="55" spans="1:7" x14ac:dyDescent="0.35">
      <c r="A55" s="18" t="s">
        <v>35</v>
      </c>
      <c r="B55" s="27">
        <v>20</v>
      </c>
      <c r="C55" s="105" t="s">
        <v>15</v>
      </c>
      <c r="D55" s="105"/>
      <c r="E55" s="29">
        <v>45</v>
      </c>
      <c r="F55" s="40">
        <f t="shared" si="1"/>
        <v>900</v>
      </c>
      <c r="G55" s="65">
        <f>900-F55</f>
        <v>0</v>
      </c>
    </row>
    <row r="56" spans="1:7" x14ac:dyDescent="0.35">
      <c r="A56" s="18" t="s">
        <v>38</v>
      </c>
      <c r="B56" s="27">
        <v>3</v>
      </c>
      <c r="C56" s="105" t="s">
        <v>15</v>
      </c>
      <c r="D56" s="105"/>
      <c r="E56" s="29">
        <v>45</v>
      </c>
      <c r="F56" s="40">
        <f t="shared" si="1"/>
        <v>135</v>
      </c>
      <c r="G56" s="65">
        <f>135-F56</f>
        <v>0</v>
      </c>
    </row>
    <row r="57" spans="1:7" ht="31" x14ac:dyDescent="0.35">
      <c r="A57" s="18" t="s">
        <v>39</v>
      </c>
      <c r="B57" s="27">
        <v>1</v>
      </c>
      <c r="C57" s="105" t="s">
        <v>15</v>
      </c>
      <c r="D57" s="105"/>
      <c r="E57" s="29">
        <v>45</v>
      </c>
      <c r="F57" s="40">
        <f>B57*E57</f>
        <v>45</v>
      </c>
      <c r="G57" s="65">
        <f>45-F57</f>
        <v>0</v>
      </c>
    </row>
    <row r="58" spans="1:7" x14ac:dyDescent="0.35">
      <c r="A58" s="112" t="s">
        <v>55</v>
      </c>
      <c r="B58" s="112"/>
      <c r="C58" s="112"/>
      <c r="D58" s="112"/>
      <c r="E58" s="112"/>
      <c r="F58" s="3">
        <f>SUM(F51:F57)</f>
        <v>2025</v>
      </c>
      <c r="G58" s="66">
        <f>2025-F58</f>
        <v>0</v>
      </c>
    </row>
    <row r="59" spans="1:7" ht="18" customHeight="1" x14ac:dyDescent="0.35">
      <c r="A59" s="113"/>
      <c r="B59" s="113"/>
      <c r="C59" s="113"/>
      <c r="D59" s="113"/>
      <c r="E59" s="113"/>
      <c r="F59" s="113"/>
      <c r="G59" s="13"/>
    </row>
    <row r="60" spans="1:7" x14ac:dyDescent="0.35">
      <c r="A60" s="100" t="s">
        <v>17</v>
      </c>
      <c r="B60" s="100"/>
      <c r="C60" s="100"/>
      <c r="D60" s="100"/>
      <c r="E60" s="100"/>
      <c r="F60" s="100"/>
      <c r="G60" s="100"/>
    </row>
    <row r="61" spans="1:7" x14ac:dyDescent="0.35">
      <c r="A61" s="100" t="s">
        <v>0</v>
      </c>
      <c r="B61" s="100" t="s">
        <v>1</v>
      </c>
      <c r="C61" s="100" t="s">
        <v>2</v>
      </c>
      <c r="D61" s="100"/>
      <c r="E61" s="100" t="s">
        <v>53</v>
      </c>
      <c r="F61" s="100" t="s">
        <v>3</v>
      </c>
      <c r="G61" s="100" t="s">
        <v>84</v>
      </c>
    </row>
    <row r="62" spans="1:7" x14ac:dyDescent="0.35">
      <c r="A62" s="100"/>
      <c r="B62" s="100"/>
      <c r="C62" s="100"/>
      <c r="D62" s="100"/>
      <c r="E62" s="100"/>
      <c r="F62" s="100"/>
      <c r="G62" s="100"/>
    </row>
    <row r="63" spans="1:7" x14ac:dyDescent="0.35">
      <c r="A63" s="23" t="s">
        <v>116</v>
      </c>
      <c r="B63" s="19"/>
      <c r="C63" s="91"/>
      <c r="D63" s="92"/>
      <c r="E63" s="19"/>
      <c r="F63" s="38">
        <v>45</v>
      </c>
      <c r="G63" s="64">
        <f>45-F63</f>
        <v>0</v>
      </c>
    </row>
    <row r="64" spans="1:7" x14ac:dyDescent="0.35">
      <c r="A64" s="18" t="s">
        <v>18</v>
      </c>
      <c r="B64" s="14" t="s">
        <v>6</v>
      </c>
      <c r="C64" s="105" t="s">
        <v>6</v>
      </c>
      <c r="D64" s="105"/>
      <c r="E64" s="14" t="s">
        <v>6</v>
      </c>
      <c r="F64" s="41">
        <v>120</v>
      </c>
      <c r="G64" s="64">
        <f>120-F64</f>
        <v>0</v>
      </c>
    </row>
    <row r="65" spans="1:7" ht="31" x14ac:dyDescent="0.35">
      <c r="A65" s="18" t="s">
        <v>58</v>
      </c>
      <c r="B65" s="14" t="s">
        <v>6</v>
      </c>
      <c r="C65" s="105" t="s">
        <v>6</v>
      </c>
      <c r="D65" s="105"/>
      <c r="E65" s="14" t="s">
        <v>6</v>
      </c>
      <c r="F65" s="41">
        <v>165</v>
      </c>
      <c r="G65" s="64">
        <f>165-F65</f>
        <v>0</v>
      </c>
    </row>
    <row r="66" spans="1:7" x14ac:dyDescent="0.35">
      <c r="A66" s="18" t="s">
        <v>119</v>
      </c>
      <c r="B66" s="59" t="s">
        <v>6</v>
      </c>
      <c r="C66" s="83" t="s">
        <v>6</v>
      </c>
      <c r="D66" s="84"/>
      <c r="E66" s="59" t="s">
        <v>6</v>
      </c>
      <c r="F66" s="41">
        <f>F46*25%</f>
        <v>854.77499999999998</v>
      </c>
      <c r="G66" s="64"/>
    </row>
    <row r="67" spans="1:7" x14ac:dyDescent="0.35">
      <c r="A67" s="18" t="s">
        <v>118</v>
      </c>
      <c r="B67" s="14" t="s">
        <v>6</v>
      </c>
      <c r="C67" s="105" t="s">
        <v>6</v>
      </c>
      <c r="D67" s="105"/>
      <c r="E67" s="14" t="s">
        <v>6</v>
      </c>
      <c r="F67" s="60">
        <v>250</v>
      </c>
      <c r="G67" s="64">
        <f>250-F67</f>
        <v>0</v>
      </c>
    </row>
    <row r="68" spans="1:7" x14ac:dyDescent="0.35">
      <c r="A68" s="18" t="s">
        <v>19</v>
      </c>
      <c r="B68" s="14" t="s">
        <v>6</v>
      </c>
      <c r="C68" s="105" t="s">
        <v>6</v>
      </c>
      <c r="D68" s="105"/>
      <c r="E68" s="14" t="s">
        <v>6</v>
      </c>
      <c r="F68" s="60">
        <v>50</v>
      </c>
      <c r="G68" s="64">
        <f>50-F68</f>
        <v>0</v>
      </c>
    </row>
    <row r="69" spans="1:7" x14ac:dyDescent="0.35">
      <c r="A69" s="18" t="s">
        <v>121</v>
      </c>
      <c r="B69" s="59" t="s">
        <v>6</v>
      </c>
      <c r="C69" s="83" t="s">
        <v>6</v>
      </c>
      <c r="D69" s="84"/>
      <c r="E69" s="59" t="s">
        <v>6</v>
      </c>
      <c r="F69" s="60">
        <v>200</v>
      </c>
      <c r="G69" s="64">
        <f>200-F69</f>
        <v>0</v>
      </c>
    </row>
    <row r="70" spans="1:7" x14ac:dyDescent="0.35">
      <c r="A70" s="18" t="s">
        <v>20</v>
      </c>
      <c r="B70" s="30">
        <v>0.1</v>
      </c>
      <c r="C70" s="105" t="s">
        <v>21</v>
      </c>
      <c r="D70" s="105"/>
      <c r="E70" s="14" t="s">
        <v>6</v>
      </c>
      <c r="F70" s="38">
        <f>F46*0.1</f>
        <v>341.91</v>
      </c>
      <c r="G70" s="65">
        <f>341.91-F70</f>
        <v>0</v>
      </c>
    </row>
    <row r="71" spans="1:7" x14ac:dyDescent="0.35">
      <c r="A71" s="18" t="s">
        <v>22</v>
      </c>
      <c r="B71" s="43">
        <v>0.09</v>
      </c>
      <c r="C71" s="105" t="s">
        <v>23</v>
      </c>
      <c r="D71" s="105"/>
      <c r="E71" s="14" t="s">
        <v>6</v>
      </c>
      <c r="F71" s="71">
        <f>(F32+F46+F58+F63+F64+F65+F67+F68+F70+F66)*B70</f>
        <v>1283.8485000000001</v>
      </c>
      <c r="G71" s="65">
        <f>1283.8485-F71</f>
        <v>0</v>
      </c>
    </row>
    <row r="72" spans="1:7" x14ac:dyDescent="0.35">
      <c r="A72" s="100" t="s">
        <v>64</v>
      </c>
      <c r="B72" s="100"/>
      <c r="C72" s="100"/>
      <c r="D72" s="100"/>
      <c r="E72" s="100"/>
      <c r="F72" s="72">
        <f>SUM(F63:F71)</f>
        <v>3310.5335000000005</v>
      </c>
      <c r="G72" s="65">
        <f>3310.5335-F72</f>
        <v>0</v>
      </c>
    </row>
    <row r="73" spans="1:7" ht="18" customHeight="1" x14ac:dyDescent="0.35">
      <c r="A73" s="100" t="s">
        <v>24</v>
      </c>
      <c r="B73" s="100"/>
      <c r="C73" s="100"/>
      <c r="D73" s="100"/>
      <c r="E73" s="100"/>
      <c r="F73" s="73">
        <f>(F32+F46+F58+F72)</f>
        <v>14322.333500000001</v>
      </c>
      <c r="G73" s="74">
        <f>14322.335-F73</f>
        <v>1.4999999984866008E-3</v>
      </c>
    </row>
    <row r="74" spans="1:7" ht="18" customHeight="1" x14ac:dyDescent="0.35">
      <c r="A74" s="48"/>
      <c r="B74" s="48"/>
      <c r="C74" s="48"/>
      <c r="D74" s="48"/>
      <c r="E74" s="48"/>
      <c r="F74" s="49"/>
      <c r="G74" s="49"/>
    </row>
    <row r="75" spans="1:7" ht="18" customHeight="1" x14ac:dyDescent="0.35">
      <c r="A75" s="48"/>
      <c r="B75" s="48"/>
      <c r="C75" s="48"/>
      <c r="D75" s="48"/>
      <c r="E75" s="48"/>
      <c r="F75" s="49"/>
      <c r="G75" s="49"/>
    </row>
    <row r="76" spans="1:7" x14ac:dyDescent="0.35">
      <c r="A76" s="100" t="s">
        <v>25</v>
      </c>
      <c r="B76" s="100"/>
      <c r="C76" s="100"/>
      <c r="D76" s="100"/>
      <c r="E76" s="100"/>
      <c r="F76" s="100"/>
      <c r="G76" s="100"/>
    </row>
    <row r="77" spans="1:7" ht="23.25" customHeight="1" x14ac:dyDescent="0.35">
      <c r="A77" s="107" t="s">
        <v>0</v>
      </c>
      <c r="B77" s="100" t="s">
        <v>1</v>
      </c>
      <c r="C77" s="100" t="s">
        <v>2</v>
      </c>
      <c r="D77" s="100"/>
      <c r="E77" s="100" t="s">
        <v>53</v>
      </c>
      <c r="F77" s="100" t="s">
        <v>3</v>
      </c>
      <c r="G77" s="101" t="s">
        <v>84</v>
      </c>
    </row>
    <row r="78" spans="1:7" ht="23.25" customHeight="1" x14ac:dyDescent="0.35">
      <c r="A78" s="107"/>
      <c r="B78" s="100"/>
      <c r="C78" s="100"/>
      <c r="D78" s="100"/>
      <c r="E78" s="100"/>
      <c r="F78" s="100"/>
      <c r="G78" s="102"/>
    </row>
    <row r="79" spans="1:7" x14ac:dyDescent="0.35">
      <c r="A79" s="18" t="s">
        <v>26</v>
      </c>
      <c r="B79" s="21">
        <v>1000</v>
      </c>
      <c r="C79" s="105" t="s">
        <v>13</v>
      </c>
      <c r="D79" s="105"/>
      <c r="E79" s="29">
        <v>19</v>
      </c>
      <c r="F79" s="42">
        <f>B79*E79</f>
        <v>19000</v>
      </c>
      <c r="G79" s="70">
        <f>19000-F79</f>
        <v>0</v>
      </c>
    </row>
    <row r="80" spans="1:7" x14ac:dyDescent="0.35">
      <c r="A80" s="18" t="s">
        <v>27</v>
      </c>
      <c r="B80" s="31"/>
      <c r="C80" s="105"/>
      <c r="D80" s="105"/>
      <c r="E80" s="29"/>
      <c r="F80" s="67">
        <f>E80</f>
        <v>0</v>
      </c>
      <c r="G80" s="67">
        <f>E80</f>
        <v>0</v>
      </c>
    </row>
    <row r="81" spans="1:7" ht="24" customHeight="1" x14ac:dyDescent="0.35">
      <c r="A81" s="106" t="s">
        <v>28</v>
      </c>
      <c r="B81" s="106"/>
      <c r="C81" s="106"/>
      <c r="D81" s="106"/>
      <c r="E81" s="106"/>
      <c r="F81" s="68">
        <f>F79+F80</f>
        <v>19000</v>
      </c>
      <c r="G81" s="69">
        <f>19000-F81</f>
        <v>0</v>
      </c>
    </row>
    <row r="82" spans="1:7" ht="29.25" customHeight="1" x14ac:dyDescent="0.35">
      <c r="A82" s="106" t="s">
        <v>29</v>
      </c>
      <c r="B82" s="106"/>
      <c r="C82" s="106"/>
      <c r="D82" s="106"/>
      <c r="E82" s="106"/>
      <c r="F82" s="68">
        <f>F81-F73</f>
        <v>4677.6664999999994</v>
      </c>
      <c r="G82" s="69">
        <f>4677.6665-F82</f>
        <v>0</v>
      </c>
    </row>
    <row r="83" spans="1:7" x14ac:dyDescent="0.35">
      <c r="A83" s="5"/>
      <c r="B83" s="5"/>
      <c r="C83" s="5"/>
      <c r="D83" s="5"/>
      <c r="E83" s="5"/>
      <c r="F83" s="5"/>
    </row>
    <row r="84" spans="1:7" x14ac:dyDescent="0.35">
      <c r="A84" s="5"/>
      <c r="B84" s="5"/>
      <c r="C84" s="5"/>
      <c r="D84" s="5"/>
      <c r="E84" s="5"/>
      <c r="F84" s="5"/>
    </row>
    <row r="85" spans="1:7" x14ac:dyDescent="0.35">
      <c r="A85" s="99" t="s">
        <v>91</v>
      </c>
      <c r="B85" s="99"/>
      <c r="C85" s="99"/>
      <c r="D85" s="99"/>
      <c r="E85" s="99"/>
      <c r="F85" s="99"/>
      <c r="G85" s="81">
        <f>F73/E79</f>
        <v>753.80702631578947</v>
      </c>
    </row>
    <row r="86" spans="1:7" x14ac:dyDescent="0.35">
      <c r="A86" s="99" t="s">
        <v>92</v>
      </c>
      <c r="B86" s="99"/>
      <c r="C86" s="99"/>
      <c r="D86" s="99"/>
      <c r="E86" s="99"/>
      <c r="F86" s="99"/>
      <c r="G86" s="44">
        <f>F73/B79</f>
        <v>14.322333500000001</v>
      </c>
    </row>
    <row r="87" spans="1:7" x14ac:dyDescent="0.35">
      <c r="A87" s="50"/>
      <c r="B87" s="5"/>
      <c r="C87" s="5"/>
      <c r="D87" s="5"/>
      <c r="E87" s="5"/>
      <c r="F87" s="5"/>
    </row>
    <row r="88" spans="1:7" ht="24" customHeight="1" x14ac:dyDescent="0.35">
      <c r="A88" s="50"/>
      <c r="B88" s="5"/>
      <c r="C88" s="5"/>
      <c r="D88" s="5"/>
      <c r="E88" s="5"/>
      <c r="F88" s="5"/>
    </row>
    <row r="89" spans="1:7" x14ac:dyDescent="0.35">
      <c r="A89" s="93" t="s">
        <v>0</v>
      </c>
      <c r="B89" s="94"/>
      <c r="C89" s="94"/>
      <c r="D89" s="94"/>
      <c r="E89" s="95"/>
      <c r="F89" s="19" t="s">
        <v>3</v>
      </c>
      <c r="G89" s="58" t="s">
        <v>84</v>
      </c>
    </row>
    <row r="90" spans="1:7" x14ac:dyDescent="0.35">
      <c r="A90" s="96" t="s">
        <v>100</v>
      </c>
      <c r="B90" s="97"/>
      <c r="C90" s="97"/>
      <c r="D90" s="97"/>
      <c r="E90" s="98"/>
      <c r="F90" s="75">
        <v>1</v>
      </c>
      <c r="G90" s="76">
        <f>F90-1</f>
        <v>0</v>
      </c>
    </row>
    <row r="91" spans="1:7" s="7" customFormat="1" ht="18" x14ac:dyDescent="0.4">
      <c r="A91" s="96" t="s">
        <v>93</v>
      </c>
      <c r="B91" s="97"/>
      <c r="C91" s="97"/>
      <c r="D91" s="97"/>
      <c r="E91" s="98"/>
      <c r="F91" s="77">
        <f>F81*F90</f>
        <v>19000</v>
      </c>
      <c r="G91" s="78">
        <f>(F91-F81)</f>
        <v>0</v>
      </c>
    </row>
    <row r="92" spans="1:7" s="7" customFormat="1" ht="18" x14ac:dyDescent="0.4">
      <c r="A92" s="96" t="s">
        <v>80</v>
      </c>
      <c r="B92" s="97"/>
      <c r="C92" s="97"/>
      <c r="D92" s="97"/>
      <c r="E92" s="98"/>
      <c r="F92" s="77">
        <f>F73*F90</f>
        <v>14322.333500000001</v>
      </c>
      <c r="G92" s="78">
        <f>(F92-F73)</f>
        <v>0</v>
      </c>
    </row>
    <row r="93" spans="1:7" s="7" customFormat="1" ht="18" x14ac:dyDescent="0.4">
      <c r="A93" s="96" t="s">
        <v>81</v>
      </c>
      <c r="B93" s="97"/>
      <c r="C93" s="97"/>
      <c r="D93" s="97"/>
      <c r="E93" s="98"/>
      <c r="F93" s="77">
        <f>F91-F92</f>
        <v>4677.6664999999994</v>
      </c>
      <c r="G93" s="78">
        <f>(F93-F82)</f>
        <v>0</v>
      </c>
    </row>
    <row r="94" spans="1:7" s="7" customFormat="1" ht="18" x14ac:dyDescent="0.4">
      <c r="A94" s="96" t="s">
        <v>101</v>
      </c>
      <c r="B94" s="97"/>
      <c r="C94" s="97"/>
      <c r="D94" s="97"/>
      <c r="E94" s="98"/>
      <c r="F94" s="80">
        <f>G85*F90</f>
        <v>753.80702631578947</v>
      </c>
      <c r="G94" s="79">
        <f>F94-G85</f>
        <v>0</v>
      </c>
    </row>
    <row r="95" spans="1:7" s="7" customFormat="1" ht="18" x14ac:dyDescent="0.4">
      <c r="A95" s="51"/>
      <c r="B95" s="51"/>
      <c r="C95" s="52"/>
      <c r="D95" s="52"/>
      <c r="E95" s="53"/>
      <c r="F95" s="10"/>
      <c r="G95" s="4"/>
    </row>
    <row r="96" spans="1:7" s="7" customFormat="1" ht="18" x14ac:dyDescent="0.4">
      <c r="A96" s="51"/>
      <c r="B96" s="51"/>
      <c r="C96" s="52"/>
      <c r="D96" s="52"/>
      <c r="E96" s="53"/>
      <c r="F96" s="10"/>
      <c r="G96" s="4"/>
    </row>
    <row r="97" spans="1:7" s="7" customFormat="1" ht="18" x14ac:dyDescent="0.4">
      <c r="A97" s="51"/>
      <c r="B97" s="51"/>
      <c r="C97" s="52"/>
      <c r="D97" s="52"/>
      <c r="E97" s="53"/>
      <c r="F97" s="10"/>
      <c r="G97" s="4"/>
    </row>
    <row r="98" spans="1:7" s="7" customFormat="1" ht="18" x14ac:dyDescent="0.4">
      <c r="A98" s="5"/>
      <c r="B98" s="5"/>
      <c r="C98" s="5"/>
      <c r="D98" s="5"/>
      <c r="E98" s="5"/>
      <c r="F98" s="5"/>
      <c r="G98" s="4"/>
    </row>
    <row r="99" spans="1:7" s="7" customFormat="1" ht="18" x14ac:dyDescent="0.4">
      <c r="A99" s="1" t="s">
        <v>49</v>
      </c>
      <c r="B99" s="4"/>
      <c r="C99" s="4"/>
      <c r="D99" s="4"/>
      <c r="E99" s="4"/>
      <c r="F99" s="4"/>
      <c r="G99" s="4"/>
    </row>
    <row r="100" spans="1:7" s="7" customFormat="1" ht="18" x14ac:dyDescent="0.4">
      <c r="A100" s="1" t="s">
        <v>56</v>
      </c>
      <c r="B100" s="4"/>
      <c r="C100" s="4"/>
      <c r="D100" s="4"/>
      <c r="E100" s="4"/>
      <c r="F100" s="4"/>
      <c r="G100" s="4"/>
    </row>
    <row r="101" spans="1:7" s="7" customFormat="1" ht="18" x14ac:dyDescent="0.4">
      <c r="A101" s="54" t="s">
        <v>102</v>
      </c>
      <c r="B101" s="4"/>
      <c r="C101" s="4"/>
      <c r="D101" s="4"/>
      <c r="E101" s="4"/>
      <c r="F101" s="4"/>
      <c r="G101" s="4"/>
    </row>
    <row r="102" spans="1:7" x14ac:dyDescent="0.35">
      <c r="A102" s="54" t="s">
        <v>57</v>
      </c>
    </row>
    <row r="103" spans="1:7" s="7" customFormat="1" ht="18" x14ac:dyDescent="0.4">
      <c r="A103" s="1"/>
      <c r="B103" s="4"/>
      <c r="C103" s="4"/>
      <c r="D103" s="4"/>
      <c r="E103" s="4"/>
      <c r="F103" s="4"/>
      <c r="G103" s="4"/>
    </row>
    <row r="104" spans="1:7" s="7" customFormat="1" ht="18" x14ac:dyDescent="0.4">
      <c r="A104" s="1" t="s">
        <v>103</v>
      </c>
      <c r="B104" s="1"/>
      <c r="C104" s="1"/>
      <c r="D104" s="1"/>
      <c r="E104" s="4"/>
      <c r="F104" s="4"/>
      <c r="G104" s="4"/>
    </row>
    <row r="105" spans="1:7" s="7" customFormat="1" ht="18" x14ac:dyDescent="0.4">
      <c r="A105" s="54" t="s">
        <v>104</v>
      </c>
      <c r="B105" s="1"/>
      <c r="C105" s="1"/>
      <c r="D105" s="1"/>
      <c r="E105" s="4"/>
      <c r="F105" s="4"/>
      <c r="G105" s="4"/>
    </row>
    <row r="106" spans="1:7" s="7" customFormat="1" ht="18" x14ac:dyDescent="0.4">
      <c r="A106" s="54" t="s">
        <v>94</v>
      </c>
      <c r="B106" s="1"/>
      <c r="C106" s="1"/>
      <c r="D106" s="1"/>
      <c r="E106" s="4"/>
      <c r="F106" s="4"/>
      <c r="G106" s="4"/>
    </row>
    <row r="107" spans="1:7" s="7" customFormat="1" ht="18" x14ac:dyDescent="0.4">
      <c r="A107" s="54" t="s">
        <v>57</v>
      </c>
      <c r="B107" s="1"/>
      <c r="C107" s="1"/>
      <c r="D107" s="1"/>
      <c r="E107" s="4"/>
      <c r="F107" s="4"/>
      <c r="G107" s="4"/>
    </row>
    <row r="108" spans="1:7" s="7" customFormat="1" ht="18" x14ac:dyDescent="0.4">
      <c r="A108" s="1"/>
      <c r="B108" s="4"/>
      <c r="C108" s="4"/>
      <c r="D108" s="4"/>
      <c r="E108" s="4"/>
      <c r="F108" s="4"/>
      <c r="G108" s="4"/>
    </row>
    <row r="109" spans="1:7" s="7" customFormat="1" ht="18" x14ac:dyDescent="0.4">
      <c r="A109" s="1" t="s">
        <v>86</v>
      </c>
      <c r="B109" s="108"/>
      <c r="C109" s="108"/>
      <c r="D109" s="108"/>
      <c r="E109" s="108"/>
      <c r="F109" s="4"/>
      <c r="G109" s="4"/>
    </row>
    <row r="110" spans="1:7" s="7" customFormat="1" ht="18" x14ac:dyDescent="0.4">
      <c r="A110" s="54" t="s">
        <v>102</v>
      </c>
      <c r="B110" s="108"/>
      <c r="C110" s="108"/>
      <c r="D110" s="108"/>
      <c r="E110" s="108"/>
      <c r="F110" s="4"/>
      <c r="G110" s="4"/>
    </row>
    <row r="111" spans="1:7" s="7" customFormat="1" ht="18" x14ac:dyDescent="0.4">
      <c r="A111" s="54" t="s">
        <v>57</v>
      </c>
      <c r="B111" s="108"/>
      <c r="C111" s="108"/>
      <c r="D111" s="108"/>
      <c r="E111" s="108"/>
      <c r="F111" s="4"/>
      <c r="G111" s="4"/>
    </row>
    <row r="112" spans="1:7" s="7" customFormat="1" ht="18" x14ac:dyDescent="0.4">
      <c r="A112" s="1"/>
      <c r="B112" s="55"/>
      <c r="C112" s="55"/>
      <c r="D112" s="55"/>
      <c r="E112" s="55"/>
      <c r="F112" s="4"/>
      <c r="G112" s="4"/>
    </row>
    <row r="113" spans="1:7" s="7" customFormat="1" ht="18" x14ac:dyDescent="0.4">
      <c r="A113" s="1" t="s">
        <v>105</v>
      </c>
      <c r="B113" s="55"/>
      <c r="C113" s="55"/>
      <c r="D113" s="55"/>
      <c r="E113" s="55"/>
      <c r="F113" s="4"/>
      <c r="G113" s="4"/>
    </row>
    <row r="114" spans="1:7" s="7" customFormat="1" ht="18" x14ac:dyDescent="0.4">
      <c r="A114" s="45" t="s">
        <v>85</v>
      </c>
      <c r="B114" s="55"/>
      <c r="C114" s="55"/>
      <c r="D114" s="55"/>
      <c r="E114" s="55"/>
      <c r="F114" s="4"/>
      <c r="G114" s="4"/>
    </row>
    <row r="115" spans="1:7" s="7" customFormat="1" ht="18" x14ac:dyDescent="0.4">
      <c r="A115" s="46" t="s">
        <v>95</v>
      </c>
      <c r="B115" s="55"/>
      <c r="C115" s="55"/>
      <c r="D115" s="55"/>
      <c r="E115" s="55"/>
      <c r="F115" s="4"/>
      <c r="G115" s="4"/>
    </row>
    <row r="116" spans="1:7" s="7" customFormat="1" ht="18" x14ac:dyDescent="0.4">
      <c r="A116" s="46" t="s">
        <v>96</v>
      </c>
      <c r="B116" s="55"/>
      <c r="C116" s="55"/>
      <c r="D116" s="55"/>
      <c r="E116" s="55"/>
      <c r="F116" s="4"/>
      <c r="G116" s="4"/>
    </row>
    <row r="117" spans="1:7" s="7" customFormat="1" ht="18" x14ac:dyDescent="0.4">
      <c r="A117" s="1"/>
      <c r="B117" s="55"/>
      <c r="C117" s="55"/>
      <c r="D117" s="55"/>
      <c r="E117" s="55"/>
      <c r="F117" s="4"/>
      <c r="G117" s="4"/>
    </row>
    <row r="118" spans="1:7" s="7" customFormat="1" ht="18" x14ac:dyDescent="0.4">
      <c r="A118" s="1" t="s">
        <v>111</v>
      </c>
      <c r="B118" s="55"/>
      <c r="C118" s="55"/>
      <c r="D118" s="55"/>
      <c r="E118" s="55"/>
      <c r="F118" s="4"/>
      <c r="G118" s="4"/>
    </row>
    <row r="119" spans="1:7" s="7" customFormat="1" ht="18" x14ac:dyDescent="0.4">
      <c r="A119" s="54" t="s">
        <v>106</v>
      </c>
      <c r="B119" s="55"/>
      <c r="C119" s="55"/>
      <c r="D119" s="55"/>
      <c r="E119" s="55"/>
      <c r="F119" s="4"/>
      <c r="G119" s="4"/>
    </row>
    <row r="120" spans="1:7" s="7" customFormat="1" ht="18" x14ac:dyDescent="0.4">
      <c r="A120" s="1"/>
      <c r="B120" s="55"/>
      <c r="C120" s="55"/>
      <c r="D120" s="55"/>
      <c r="E120" s="55"/>
      <c r="F120" s="4"/>
      <c r="G120" s="4"/>
    </row>
    <row r="121" spans="1:7" s="7" customFormat="1" ht="18" x14ac:dyDescent="0.4">
      <c r="A121" s="1"/>
      <c r="B121" s="4"/>
      <c r="C121" s="4"/>
      <c r="D121" s="4"/>
      <c r="E121" s="4"/>
      <c r="F121" s="4"/>
      <c r="G121" s="4"/>
    </row>
    <row r="122" spans="1:7" s="7" customFormat="1" ht="18" x14ac:dyDescent="0.4">
      <c r="A122" s="108" t="s">
        <v>107</v>
      </c>
      <c r="B122" s="108"/>
      <c r="C122" s="108"/>
      <c r="D122" s="111" t="s">
        <v>97</v>
      </c>
      <c r="E122" s="111"/>
      <c r="F122" s="111"/>
      <c r="G122" s="4"/>
    </row>
    <row r="123" spans="1:7" s="7" customFormat="1" ht="18" x14ac:dyDescent="0.4">
      <c r="A123" s="4"/>
      <c r="B123" s="4"/>
      <c r="C123" s="4"/>
      <c r="D123" s="4"/>
      <c r="E123" s="4"/>
      <c r="F123" s="4"/>
      <c r="G123" s="4"/>
    </row>
    <row r="124" spans="1:7" s="7" customFormat="1" ht="18" x14ac:dyDescent="0.4">
      <c r="A124" s="1" t="s">
        <v>79</v>
      </c>
      <c r="B124" s="4"/>
      <c r="C124" s="4"/>
      <c r="D124" s="4"/>
      <c r="E124" s="4"/>
      <c r="F124" s="4"/>
      <c r="G124" s="4"/>
    </row>
    <row r="125" spans="1:7" s="7" customFormat="1" ht="18" x14ac:dyDescent="0.4">
      <c r="A125" s="6" t="s">
        <v>59</v>
      </c>
      <c r="B125" s="4"/>
      <c r="C125" s="4"/>
      <c r="D125" s="4"/>
      <c r="E125" s="4"/>
      <c r="F125" s="4"/>
      <c r="G125" s="4"/>
    </row>
    <row r="126" spans="1:7" s="7" customFormat="1" ht="18" x14ac:dyDescent="0.4">
      <c r="A126" s="6" t="s">
        <v>50</v>
      </c>
      <c r="B126" s="4"/>
      <c r="C126" s="4"/>
      <c r="D126" s="4"/>
      <c r="E126" s="4"/>
      <c r="F126" s="4"/>
      <c r="G126" s="4"/>
    </row>
    <row r="127" spans="1:7" x14ac:dyDescent="0.35">
      <c r="A127" s="109" t="s">
        <v>75</v>
      </c>
      <c r="B127" s="109"/>
      <c r="C127" s="109"/>
      <c r="D127" s="109"/>
      <c r="E127" s="109"/>
      <c r="F127" s="109"/>
    </row>
    <row r="128" spans="1:7" x14ac:dyDescent="0.35">
      <c r="A128" s="109" t="s">
        <v>76</v>
      </c>
      <c r="B128" s="109"/>
      <c r="C128" s="109"/>
      <c r="D128" s="109"/>
      <c r="E128" s="109"/>
      <c r="F128" s="109"/>
    </row>
    <row r="129" spans="1:6" x14ac:dyDescent="0.35">
      <c r="A129" s="109" t="s">
        <v>77</v>
      </c>
      <c r="B129" s="109"/>
      <c r="C129" s="109"/>
      <c r="D129" s="109"/>
      <c r="E129" s="109"/>
      <c r="F129" s="109"/>
    </row>
    <row r="130" spans="1:6" x14ac:dyDescent="0.35">
      <c r="A130" s="109" t="s">
        <v>78</v>
      </c>
      <c r="B130" s="109"/>
      <c r="C130" s="109"/>
      <c r="D130" s="109"/>
      <c r="E130" s="109"/>
      <c r="F130" s="109"/>
    </row>
    <row r="131" spans="1:6" ht="29.25" customHeight="1" x14ac:dyDescent="0.35">
      <c r="A131" s="109" t="s">
        <v>74</v>
      </c>
      <c r="B131" s="109"/>
      <c r="C131" s="109"/>
      <c r="D131" s="109"/>
      <c r="E131" s="109"/>
      <c r="F131" s="109"/>
    </row>
    <row r="132" spans="1:6" ht="37.5" customHeight="1" x14ac:dyDescent="0.35">
      <c r="A132" s="109" t="s">
        <v>73</v>
      </c>
      <c r="B132" s="109"/>
      <c r="C132" s="109"/>
      <c r="D132" s="109"/>
      <c r="E132" s="109"/>
      <c r="F132" s="109"/>
    </row>
    <row r="133" spans="1:6" x14ac:dyDescent="0.35">
      <c r="A133" s="6" t="s">
        <v>108</v>
      </c>
    </row>
    <row r="134" spans="1:6" x14ac:dyDescent="0.35">
      <c r="A134" s="6" t="s">
        <v>51</v>
      </c>
    </row>
    <row r="135" spans="1:6" x14ac:dyDescent="0.35">
      <c r="A135" s="6" t="s">
        <v>52</v>
      </c>
    </row>
    <row r="136" spans="1:6" ht="28.5" customHeight="1" x14ac:dyDescent="0.35">
      <c r="A136" s="109" t="s">
        <v>109</v>
      </c>
      <c r="B136" s="109"/>
      <c r="C136" s="109"/>
      <c r="D136" s="109"/>
      <c r="E136" s="109"/>
      <c r="F136" s="109"/>
    </row>
    <row r="137" spans="1:6" x14ac:dyDescent="0.35">
      <c r="A137" s="110" t="s">
        <v>72</v>
      </c>
      <c r="B137" s="110"/>
      <c r="C137" s="110"/>
      <c r="D137" s="110"/>
      <c r="E137" s="110"/>
      <c r="F137" s="110"/>
    </row>
    <row r="138" spans="1:6" x14ac:dyDescent="0.35">
      <c r="A138" s="6" t="s">
        <v>62</v>
      </c>
    </row>
    <row r="139" spans="1:6" x14ac:dyDescent="0.35">
      <c r="A139" s="6" t="s">
        <v>60</v>
      </c>
    </row>
    <row r="140" spans="1:6" x14ac:dyDescent="0.35">
      <c r="A140" s="6" t="s">
        <v>61</v>
      </c>
    </row>
    <row r="141" spans="1:6" x14ac:dyDescent="0.35">
      <c r="A141" s="6" t="s">
        <v>110</v>
      </c>
    </row>
    <row r="142" spans="1:6" x14ac:dyDescent="0.35">
      <c r="A142" s="109" t="s">
        <v>69</v>
      </c>
      <c r="B142" s="109"/>
      <c r="C142" s="109"/>
      <c r="D142" s="109"/>
      <c r="E142" s="109"/>
      <c r="F142" s="109"/>
    </row>
    <row r="143" spans="1:6" x14ac:dyDescent="0.35">
      <c r="A143" s="6" t="s">
        <v>71</v>
      </c>
    </row>
    <row r="144" spans="1:6" x14ac:dyDescent="0.35">
      <c r="A144" s="6" t="s">
        <v>68</v>
      </c>
    </row>
    <row r="145" spans="1:11" x14ac:dyDescent="0.35">
      <c r="A145" s="82" t="s">
        <v>120</v>
      </c>
      <c r="B145" s="82"/>
      <c r="C145" s="82"/>
      <c r="D145" s="82"/>
      <c r="E145" s="82"/>
      <c r="F145" s="82"/>
    </row>
    <row r="146" spans="1:11" ht="16.5" customHeight="1" x14ac:dyDescent="0.35"/>
    <row r="148" spans="1:11" ht="15.5" customHeight="1" x14ac:dyDescent="0.35">
      <c r="A148" s="85" t="s">
        <v>70</v>
      </c>
      <c r="B148" s="85"/>
      <c r="C148" s="85"/>
      <c r="D148" s="85"/>
      <c r="E148" s="85"/>
      <c r="F148" s="85"/>
    </row>
    <row r="149" spans="1:11" ht="15.5" customHeight="1" x14ac:dyDescent="0.35">
      <c r="A149" s="85"/>
      <c r="B149" s="85"/>
      <c r="C149" s="85"/>
      <c r="D149" s="85"/>
      <c r="E149" s="85"/>
      <c r="F149" s="85"/>
    </row>
    <row r="150" spans="1:11" ht="15.5" customHeight="1" x14ac:dyDescent="0.35">
      <c r="A150" s="85"/>
      <c r="B150" s="85"/>
      <c r="C150" s="85"/>
      <c r="D150" s="85"/>
      <c r="E150" s="85"/>
      <c r="F150" s="85"/>
    </row>
    <row r="151" spans="1:11" ht="15.5" customHeight="1" x14ac:dyDescent="0.35">
      <c r="A151" s="85"/>
      <c r="B151" s="85"/>
      <c r="C151" s="85"/>
      <c r="D151" s="85"/>
      <c r="E151" s="85"/>
      <c r="F151" s="85"/>
    </row>
    <row r="152" spans="1:11" ht="15.5" customHeight="1" x14ac:dyDescent="0.35">
      <c r="A152" s="85"/>
      <c r="B152" s="85"/>
      <c r="C152" s="85"/>
      <c r="D152" s="85"/>
      <c r="E152" s="85"/>
      <c r="F152" s="85"/>
    </row>
    <row r="153" spans="1:11" x14ac:dyDescent="0.35">
      <c r="A153" s="85"/>
      <c r="B153" s="85"/>
      <c r="C153" s="85"/>
      <c r="D153" s="85"/>
      <c r="E153" s="85"/>
      <c r="F153" s="85"/>
    </row>
    <row r="154" spans="1:11" x14ac:dyDescent="0.35">
      <c r="A154" s="85"/>
      <c r="B154" s="85"/>
      <c r="C154" s="85"/>
      <c r="D154" s="85"/>
      <c r="E154" s="85"/>
      <c r="F154" s="85"/>
    </row>
    <row r="155" spans="1:11" x14ac:dyDescent="0.35">
      <c r="A155" s="85"/>
      <c r="B155" s="85"/>
      <c r="C155" s="85"/>
      <c r="D155" s="85"/>
      <c r="E155" s="85"/>
      <c r="F155" s="85"/>
    </row>
    <row r="158" spans="1:11" x14ac:dyDescent="0.35">
      <c r="A158" s="86" t="s">
        <v>98</v>
      </c>
      <c r="B158" s="86"/>
      <c r="C158" s="86"/>
      <c r="D158" s="86"/>
      <c r="E158" s="86"/>
      <c r="F158" s="86"/>
      <c r="G158" s="47"/>
      <c r="H158" s="47"/>
      <c r="I158" s="47"/>
      <c r="J158" s="47"/>
      <c r="K158" s="47"/>
    </row>
    <row r="159" spans="1:11" x14ac:dyDescent="0.35">
      <c r="A159" s="86"/>
      <c r="B159" s="86"/>
      <c r="C159" s="86"/>
      <c r="D159" s="86"/>
      <c r="E159" s="86"/>
      <c r="F159" s="86"/>
      <c r="G159" s="47"/>
      <c r="H159" s="47"/>
      <c r="I159" s="47"/>
      <c r="J159" s="47"/>
      <c r="K159" s="47"/>
    </row>
  </sheetData>
  <sheetProtection sheet="1" objects="1" scenarios="1"/>
  <mergeCells count="119">
    <mergeCell ref="A11:F11"/>
    <mergeCell ref="A12:F12"/>
    <mergeCell ref="A13:F13"/>
    <mergeCell ref="C64:D64"/>
    <mergeCell ref="C31:D31"/>
    <mergeCell ref="C56:D56"/>
    <mergeCell ref="C57:D57"/>
    <mergeCell ref="C53:D53"/>
    <mergeCell ref="C54:D54"/>
    <mergeCell ref="C29:D29"/>
    <mergeCell ref="C25:D25"/>
    <mergeCell ref="C26:D26"/>
    <mergeCell ref="F49:F50"/>
    <mergeCell ref="A1:G1"/>
    <mergeCell ref="A2:G2"/>
    <mergeCell ref="A3:G3"/>
    <mergeCell ref="A58:E58"/>
    <mergeCell ref="A59:F59"/>
    <mergeCell ref="C38:D38"/>
    <mergeCell ref="C39:D39"/>
    <mergeCell ref="C40:D40"/>
    <mergeCell ref="C55:D55"/>
    <mergeCell ref="A46:D46"/>
    <mergeCell ref="C27:D27"/>
    <mergeCell ref="C30:D30"/>
    <mergeCell ref="C21:D21"/>
    <mergeCell ref="C24:D24"/>
    <mergeCell ref="C23:D23"/>
    <mergeCell ref="A32:E32"/>
    <mergeCell ref="A33:F33"/>
    <mergeCell ref="C52:D52"/>
    <mergeCell ref="C45:D45"/>
    <mergeCell ref="C44:D44"/>
    <mergeCell ref="C41:D41"/>
    <mergeCell ref="C42:D42"/>
    <mergeCell ref="C43:D43"/>
    <mergeCell ref="C28:D28"/>
    <mergeCell ref="B109:E109"/>
    <mergeCell ref="B111:E111"/>
    <mergeCell ref="B110:E110"/>
    <mergeCell ref="A142:F142"/>
    <mergeCell ref="A127:F127"/>
    <mergeCell ref="A128:F128"/>
    <mergeCell ref="A129:F129"/>
    <mergeCell ref="A130:F130"/>
    <mergeCell ref="A91:E91"/>
    <mergeCell ref="A92:E92"/>
    <mergeCell ref="A93:E93"/>
    <mergeCell ref="A137:F137"/>
    <mergeCell ref="A136:F136"/>
    <mergeCell ref="A132:F132"/>
    <mergeCell ref="A131:F131"/>
    <mergeCell ref="A94:E94"/>
    <mergeCell ref="D122:F122"/>
    <mergeCell ref="A122:C122"/>
    <mergeCell ref="C80:D80"/>
    <mergeCell ref="A81:E81"/>
    <mergeCell ref="A82:E82"/>
    <mergeCell ref="C79:D79"/>
    <mergeCell ref="A61:A62"/>
    <mergeCell ref="B61:B62"/>
    <mergeCell ref="C61:D62"/>
    <mergeCell ref="E61:E62"/>
    <mergeCell ref="F61:F62"/>
    <mergeCell ref="C66:D66"/>
    <mergeCell ref="B77:B78"/>
    <mergeCell ref="C77:D78"/>
    <mergeCell ref="E77:E78"/>
    <mergeCell ref="F77:F78"/>
    <mergeCell ref="A77:A78"/>
    <mergeCell ref="C70:D70"/>
    <mergeCell ref="C71:D71"/>
    <mergeCell ref="C67:D67"/>
    <mergeCell ref="C68:D68"/>
    <mergeCell ref="C65:D65"/>
    <mergeCell ref="G49:G50"/>
    <mergeCell ref="G61:G62"/>
    <mergeCell ref="A17:G17"/>
    <mergeCell ref="A18:G18"/>
    <mergeCell ref="A48:G48"/>
    <mergeCell ref="A35:A36"/>
    <mergeCell ref="B35:B36"/>
    <mergeCell ref="C35:D36"/>
    <mergeCell ref="E35:E36"/>
    <mergeCell ref="F35:F36"/>
    <mergeCell ref="G35:G36"/>
    <mergeCell ref="A19:A20"/>
    <mergeCell ref="B19:B20"/>
    <mergeCell ref="C19:D20"/>
    <mergeCell ref="E19:E20"/>
    <mergeCell ref="F19:F20"/>
    <mergeCell ref="G19:G20"/>
    <mergeCell ref="A34:G34"/>
    <mergeCell ref="A47:F47"/>
    <mergeCell ref="C22:D22"/>
    <mergeCell ref="A145:F145"/>
    <mergeCell ref="C69:D69"/>
    <mergeCell ref="A148:F155"/>
    <mergeCell ref="A158:F159"/>
    <mergeCell ref="A5:G5"/>
    <mergeCell ref="A7:G7"/>
    <mergeCell ref="A10:G10"/>
    <mergeCell ref="A14:F14"/>
    <mergeCell ref="C37:D37"/>
    <mergeCell ref="C51:D51"/>
    <mergeCell ref="C63:D63"/>
    <mergeCell ref="A89:E89"/>
    <mergeCell ref="A90:E90"/>
    <mergeCell ref="A85:F85"/>
    <mergeCell ref="A86:F86"/>
    <mergeCell ref="A60:G60"/>
    <mergeCell ref="A72:E72"/>
    <mergeCell ref="A73:E73"/>
    <mergeCell ref="A76:G76"/>
    <mergeCell ref="G77:G78"/>
    <mergeCell ref="A49:A50"/>
    <mergeCell ref="B49:B50"/>
    <mergeCell ref="C49:D50"/>
    <mergeCell ref="E49:E50"/>
  </mergeCells>
  <hyperlinks>
    <hyperlink ref="A22" location="_ftn3" display="_ftn3" xr:uid="{00000000-0004-0000-0000-000002000000}"/>
    <hyperlink ref="A23" location="_ftn4" display="_ftn4" xr:uid="{00000000-0004-0000-0000-000003000000}"/>
    <hyperlink ref="A24" location="_ftn5" display="_ftn5" xr:uid="{00000000-0004-0000-0000-000004000000}"/>
    <hyperlink ref="A25" location="_ftn6" display="_ftn6" xr:uid="{00000000-0004-0000-0000-000005000000}"/>
    <hyperlink ref="A26" location="_ftn7" display="_ftn7" xr:uid="{00000000-0004-0000-0000-000006000000}"/>
    <hyperlink ref="A29" location="_ftn8" display="_ftn8" xr:uid="{00000000-0004-0000-0000-000007000000}"/>
    <hyperlink ref="A30" location="_ftn9" display="_ftn9" xr:uid="{00000000-0004-0000-0000-000008000000}"/>
    <hyperlink ref="A31" location="_ftn10" display="_ftn10" xr:uid="{00000000-0004-0000-0000-000009000000}"/>
    <hyperlink ref="A43" location="_ftn12" display="_ftn12" xr:uid="{00000000-0004-0000-0000-00000B000000}"/>
    <hyperlink ref="A45" location="_ftn14" display="_ftn14" xr:uid="{00000000-0004-0000-0000-00000D000000}"/>
    <hyperlink ref="A125" location="_ftnref1" display="_ftnref1" xr:uid="{00000000-0004-0000-0000-000010000000}"/>
    <hyperlink ref="A126" location="_ftnref2" display="_ftnref2" xr:uid="{00000000-0004-0000-0000-000011000000}"/>
    <hyperlink ref="A127" location="_ftnref3" display="_ftnref3" xr:uid="{00000000-0004-0000-0000-000012000000}"/>
    <hyperlink ref="A128" location="_ftnref4" display="_ftnref4" xr:uid="{00000000-0004-0000-0000-000013000000}"/>
    <hyperlink ref="A129" location="_ftnref5" display="_ftnref5" xr:uid="{00000000-0004-0000-0000-000014000000}"/>
    <hyperlink ref="A130" location="_ftnref6" display="_ftnref6" xr:uid="{00000000-0004-0000-0000-000015000000}"/>
    <hyperlink ref="A131" location="_ftnref7" display="_ftnref7" xr:uid="{00000000-0004-0000-0000-000016000000}"/>
    <hyperlink ref="A132" location="_ftnref8" display="_ftnref8" xr:uid="{00000000-0004-0000-0000-000017000000}"/>
    <hyperlink ref="A133" location="_ftnref9" display="_ftnref9" xr:uid="{00000000-0004-0000-0000-000018000000}"/>
    <hyperlink ref="A134" location="_ftnref10" display="_ftnref10" xr:uid="{00000000-0004-0000-0000-000019000000}"/>
    <hyperlink ref="A135" location="_ftnref11" display="_ftnref11" xr:uid="{00000000-0004-0000-0000-00001A000000}"/>
    <hyperlink ref="A136" location="_ftnref12" display="_ftnref12" xr:uid="{00000000-0004-0000-0000-00001B000000}"/>
    <hyperlink ref="A137" location="_ftnref13" display="_ftnref13" xr:uid="{00000000-0004-0000-0000-00001C000000}"/>
    <hyperlink ref="A138" location="_ftnref14" display="_ftnref14" xr:uid="{00000000-0004-0000-0000-00001D000000}"/>
    <hyperlink ref="A141" location="_ftnref15" display="_ftnref15" xr:uid="{00000000-0004-0000-0000-00001E000000}"/>
    <hyperlink ref="A142" location="_ftnref16" display="_ftnref16" xr:uid="{00000000-0004-0000-0000-00001F000000}"/>
    <hyperlink ref="A143" location="_ftnref17" display="_ftnref17" xr:uid="{00000000-0004-0000-0000-000020000000}"/>
    <hyperlink ref="A144" location="_ftnref18" display="_ftnref18" xr:uid="{00000000-0004-0000-0000-000021000000}"/>
  </hyperlinks>
  <pageMargins left="0.7" right="0.7" top="0.75" bottom="0.75" header="0.3" footer="0.3"/>
  <pageSetup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33</vt:i4>
      </vt:variant>
    </vt:vector>
  </HeadingPairs>
  <TitlesOfParts>
    <vt:vector size="34" baseType="lpstr">
      <vt:lpstr>PIMIENTO CUBANELLE</vt:lpstr>
      <vt:lpstr>'PIMIENTO CUBANELLE'!_ftn1</vt:lpstr>
      <vt:lpstr>'PIMIENTO CUBANELLE'!_ftn10</vt:lpstr>
      <vt:lpstr>'PIMIENTO CUBANELLE'!_ftn11</vt:lpstr>
      <vt:lpstr>'PIMIENTO CUBANELLE'!_ftn12</vt:lpstr>
      <vt:lpstr>'PIMIENTO CUBANELLE'!_ftn13</vt:lpstr>
      <vt:lpstr>'PIMIENTO CUBANELLE'!_ftn14</vt:lpstr>
      <vt:lpstr>'PIMIENTO CUBANELLE'!_ftn15</vt:lpstr>
      <vt:lpstr>'PIMIENTO CUBANELLE'!_ftn16</vt:lpstr>
      <vt:lpstr>'PIMIENTO CUBANELLE'!_ftn17</vt:lpstr>
      <vt:lpstr>'PIMIENTO CUBANELLE'!_ftn18</vt:lpstr>
      <vt:lpstr>'PIMIENTO CUBANELLE'!_ftn2</vt:lpstr>
      <vt:lpstr>'PIMIENTO CUBANELLE'!_ftn3</vt:lpstr>
      <vt:lpstr>'PIMIENTO CUBANELLE'!_ftn4</vt:lpstr>
      <vt:lpstr>'PIMIENTO CUBANELLE'!_ftn5</vt:lpstr>
      <vt:lpstr>'PIMIENTO CUBANELLE'!_ftn7</vt:lpstr>
      <vt:lpstr>'PIMIENTO CUBANELLE'!_ftn8</vt:lpstr>
      <vt:lpstr>'PIMIENTO CUBANELLE'!_ftn9</vt:lpstr>
      <vt:lpstr>'PIMIENTO CUBANELLE'!_ftnref1</vt:lpstr>
      <vt:lpstr>'PIMIENTO CUBANELLE'!_ftnref10</vt:lpstr>
      <vt:lpstr>'PIMIENTO CUBANELLE'!_ftnref11</vt:lpstr>
      <vt:lpstr>'PIMIENTO CUBANELLE'!_ftnref12</vt:lpstr>
      <vt:lpstr>'PIMIENTO CUBANELLE'!_ftnref14</vt:lpstr>
      <vt:lpstr>'PIMIENTO CUBANELLE'!_ftnref15</vt:lpstr>
      <vt:lpstr>'PIMIENTO CUBANELLE'!_ftnref17</vt:lpstr>
      <vt:lpstr>'PIMIENTO CUBANELLE'!_ftnref2</vt:lpstr>
      <vt:lpstr>'PIMIENTO CUBANELLE'!_ftnref3</vt:lpstr>
      <vt:lpstr>'PIMIENTO CUBANELLE'!_ftnref4</vt:lpstr>
      <vt:lpstr>'PIMIENTO CUBANELLE'!_ftnref5</vt:lpstr>
      <vt:lpstr>'PIMIENTO CUBANELLE'!_ftnref6</vt:lpstr>
      <vt:lpstr>'PIMIENTO CUBANELLE'!_ftnref7</vt:lpstr>
      <vt:lpstr>'PIMIENTO CUBANELLE'!_ftnref8</vt:lpstr>
      <vt:lpstr>'PIMIENTO CUBANELLE'!_ftnref9</vt:lpstr>
      <vt:lpstr>'PIMIENTO CUBANELLE'!Print_Area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Myrna Comas</dc:creator>
  <cp:lastModifiedBy>User</cp:lastModifiedBy>
  <cp:lastPrinted>2022-03-01T14:34:24Z</cp:lastPrinted>
  <dcterms:created xsi:type="dcterms:W3CDTF">2018-01-23T15:20:03Z</dcterms:created>
  <dcterms:modified xsi:type="dcterms:W3CDTF">2022-05-04T13:38:14Z</dcterms:modified>
</cp:coreProperties>
</file>