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5653276B-F2D6-4698-95D1-41CAD5A041A1}" xr6:coauthVersionLast="47" xr6:coauthVersionMax="47" xr10:uidLastSave="{00000000-0000-0000-0000-000000000000}"/>
  <bookViews>
    <workbookView xWindow="-110" yWindow="-110" windowWidth="22780" windowHeight="14660" xr2:uid="{00000000-000D-0000-FFFF-FFFF00000000}"/>
  </bookViews>
  <sheets>
    <sheet name="PLATANO EN ALTURA" sheetId="1" r:id="rId1"/>
  </sheets>
  <definedNames>
    <definedName name="_xlnm.Print_Area" localSheetId="0">'PLATANO EN ALTURA'!$A$1:$K$137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3" i="1" l="1"/>
  <c r="K55" i="1"/>
  <c r="K54" i="1"/>
  <c r="K53" i="1"/>
  <c r="K48" i="1"/>
  <c r="J48" i="1"/>
  <c r="J51" i="1"/>
  <c r="K71" i="1"/>
  <c r="K51" i="1"/>
  <c r="K62" i="1"/>
  <c r="K61" i="1"/>
  <c r="K60" i="1"/>
  <c r="K59" i="1"/>
  <c r="K52" i="1"/>
  <c r="K50" i="1"/>
  <c r="K49" i="1"/>
  <c r="K44" i="1"/>
  <c r="K43" i="1"/>
  <c r="K42" i="1"/>
  <c r="K41" i="1"/>
  <c r="K40" i="1"/>
  <c r="K39" i="1"/>
  <c r="K38" i="1"/>
  <c r="K37" i="1"/>
  <c r="K33" i="1"/>
  <c r="K32" i="1"/>
  <c r="K31" i="1"/>
  <c r="K30" i="1"/>
  <c r="K29" i="1"/>
  <c r="K28" i="1"/>
  <c r="K27" i="1"/>
  <c r="K26" i="1"/>
  <c r="K25" i="1"/>
  <c r="K24" i="1"/>
  <c r="K23" i="1"/>
  <c r="K22" i="1"/>
  <c r="K21" i="1"/>
  <c r="K20" i="1"/>
  <c r="K19" i="1"/>
  <c r="J61" i="1"/>
  <c r="J60" i="1"/>
  <c r="J59" i="1"/>
  <c r="J44" i="1"/>
  <c r="J33" i="1"/>
  <c r="J32" i="1"/>
  <c r="H33" i="1"/>
  <c r="J62" i="1"/>
  <c r="J63" i="1" s="1"/>
  <c r="J19" i="1"/>
  <c r="J20" i="1"/>
  <c r="J21" i="1"/>
  <c r="J23" i="1"/>
  <c r="J24" i="1"/>
  <c r="J25" i="1"/>
  <c r="J26" i="1"/>
  <c r="J27" i="1"/>
  <c r="J28" i="1"/>
  <c r="J29" i="1"/>
  <c r="J30" i="1"/>
  <c r="J31" i="1"/>
  <c r="J37" i="1"/>
  <c r="J38" i="1"/>
  <c r="J40" i="1"/>
  <c r="J42" i="1"/>
  <c r="J43" i="1"/>
  <c r="J54" i="1"/>
  <c r="K63" i="1" l="1"/>
  <c r="J72" i="1"/>
  <c r="K72" i="1" s="1"/>
  <c r="J55" i="1"/>
  <c r="J73" i="1" l="1"/>
  <c r="J64" i="1"/>
  <c r="K64" i="1" s="1"/>
  <c r="K67" i="1"/>
  <c r="K66" i="1"/>
  <c r="J75" i="1" s="1"/>
  <c r="K75" i="1" s="1"/>
  <c r="J74" i="1" l="1"/>
  <c r="K74" i="1" s="1"/>
  <c r="K73" i="1"/>
</calcChain>
</file>

<file path=xl/sharedStrings.xml><?xml version="1.0" encoding="utf-8"?>
<sst xmlns="http://schemas.openxmlformats.org/spreadsheetml/2006/main" count="141" uniqueCount="106">
  <si>
    <t>Desmonte</t>
  </si>
  <si>
    <t>Arado y Rastrillado</t>
  </si>
  <si>
    <t>Encalado</t>
  </si>
  <si>
    <t>Siembra y Resiembra</t>
  </si>
  <si>
    <t>Abonamiento</t>
  </si>
  <si>
    <t>Cosecha</t>
  </si>
  <si>
    <t>Carbonato calizo</t>
  </si>
  <si>
    <t xml:space="preserve">Combustibles </t>
  </si>
  <si>
    <t>Uso del Terreno</t>
  </si>
  <si>
    <t>INGRESOS ESPERADOS</t>
  </si>
  <si>
    <t>Horas</t>
  </si>
  <si>
    <t>Saque semilla venta y/o uso</t>
  </si>
  <si>
    <t>Deshoje fitosanitario</t>
  </si>
  <si>
    <t>Tonelada</t>
  </si>
  <si>
    <t>Quintal</t>
  </si>
  <si>
    <t>C/U</t>
  </si>
  <si>
    <t>Millar</t>
  </si>
  <si>
    <t>Venta de plátanos</t>
  </si>
  <si>
    <t>Semilla usada en la finca</t>
  </si>
  <si>
    <t>TOTAL DE INGRESOS</t>
  </si>
  <si>
    <t>Veces</t>
  </si>
  <si>
    <t>Partida</t>
  </si>
  <si>
    <t>Unidad</t>
  </si>
  <si>
    <t>Cantidad</t>
  </si>
  <si>
    <t xml:space="preserve"> $/Unidad</t>
  </si>
  <si>
    <t>Valor$$</t>
  </si>
  <si>
    <t>unidad</t>
  </si>
  <si>
    <t>8 oz./aplic.</t>
  </si>
  <si>
    <t>Galón</t>
  </si>
  <si>
    <t>Seguro agrícola</t>
  </si>
  <si>
    <t>Supuestos</t>
  </si>
  <si>
    <t>Venta de semilla</t>
  </si>
  <si>
    <t>Preparado y revisado por</t>
  </si>
  <si>
    <t>UNIVERSIDAD DE PUERTO RICO</t>
  </si>
  <si>
    <t>COLEGIO DE CIENCIAS AGRICOLAS</t>
  </si>
  <si>
    <t>Puede editar los espacios de las celdas color gris</t>
  </si>
  <si>
    <t xml:space="preserve">PRODUCCION POR CUERDA </t>
  </si>
  <si>
    <t>Ingreso Total</t>
  </si>
  <si>
    <t>Gasto Total</t>
  </si>
  <si>
    <t>Ingreso Neto</t>
  </si>
  <si>
    <t>VALOR</t>
  </si>
  <si>
    <t>Aplicación de herbicidas</t>
  </si>
  <si>
    <t>Aplicación de nematicidas</t>
  </si>
  <si>
    <t>Herbicidas</t>
  </si>
  <si>
    <t>Gastos Misceláneos</t>
  </si>
  <si>
    <t xml:space="preserve">Trazado de zanjas ( Tractor) </t>
  </si>
  <si>
    <t>Ahoyado ( Surcado y Tapado)</t>
  </si>
  <si>
    <t>Aplicación fungicidas ( ganza)</t>
  </si>
  <si>
    <t>Mi Finca</t>
  </si>
  <si>
    <t>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t>
  </si>
  <si>
    <r>
      <t>Fertilizantes</t>
    </r>
    <r>
      <rPr>
        <vertAlign val="superscript"/>
        <sz val="12"/>
        <rFont val="Times New Roman"/>
        <family val="1"/>
      </rPr>
      <t>3</t>
    </r>
  </si>
  <si>
    <r>
      <t>Nematicidas</t>
    </r>
    <r>
      <rPr>
        <vertAlign val="superscript"/>
        <sz val="12"/>
        <rFont val="Times New Roman"/>
        <family val="1"/>
      </rPr>
      <t>4</t>
    </r>
  </si>
  <si>
    <r>
      <t>Semillas</t>
    </r>
    <r>
      <rPr>
        <vertAlign val="superscript"/>
        <sz val="12"/>
        <rFont val="Times New Roman"/>
        <family val="1"/>
      </rPr>
      <t>5</t>
    </r>
    <r>
      <rPr>
        <sz val="12"/>
        <rFont val="Times New Roman"/>
        <family val="1"/>
      </rPr>
      <t xml:space="preserve"> </t>
    </r>
  </si>
  <si>
    <r>
      <t>Fungicidas y aceite (sigatoka)</t>
    </r>
    <r>
      <rPr>
        <vertAlign val="superscript"/>
        <sz val="12"/>
        <rFont val="Times New Roman"/>
        <family val="1"/>
      </rPr>
      <t>6</t>
    </r>
  </si>
  <si>
    <r>
      <t>Administración y supervisión</t>
    </r>
    <r>
      <rPr>
        <vertAlign val="superscript"/>
        <sz val="12"/>
        <color indexed="8"/>
        <rFont val="Times New Roman"/>
        <family val="1"/>
      </rPr>
      <t>8</t>
    </r>
  </si>
  <si>
    <r>
      <t>Intereses sobre Capital Circulante</t>
    </r>
    <r>
      <rPr>
        <vertAlign val="superscript"/>
        <sz val="12"/>
        <rFont val="Times New Roman"/>
        <family val="1"/>
      </rPr>
      <t>9</t>
    </r>
  </si>
  <si>
    <t>RECINTO UNIVERSITARIO DE MAYAGUEZ</t>
  </si>
  <si>
    <r>
      <t>Gastos e ingresos proyectados para la producción de una cuerda de plátanos con una densidad de 1,000 plantas en la zona de altura húmeda de Puerto Rico</t>
    </r>
    <r>
      <rPr>
        <vertAlign val="superscript"/>
        <sz val="12"/>
        <rFont val="Times New Roman"/>
        <family val="1"/>
      </rPr>
      <t xml:space="preserve">1 </t>
    </r>
  </si>
  <si>
    <t>Presupuesto Modelo: Plátano en la altura (1 cuerda)</t>
  </si>
  <si>
    <t>Rendimiento por Planta ( el promedio 0.03 millar por planta)</t>
  </si>
  <si>
    <t xml:space="preserve">Rendimiento por Cuerda (Millar) </t>
  </si>
  <si>
    <r>
      <t>GASTOS DE MANO DE OBRA Y MAQUINARIA</t>
    </r>
    <r>
      <rPr>
        <b/>
        <vertAlign val="superscript"/>
        <sz val="12"/>
        <rFont val="Times New Roman"/>
        <family val="1"/>
      </rPr>
      <t>2</t>
    </r>
  </si>
  <si>
    <t>GASTO EN MATERIALES</t>
  </si>
  <si>
    <t>TOTAL GASTO EN MATERIALES</t>
  </si>
  <si>
    <t>OTROS GASTOS</t>
  </si>
  <si>
    <t>TOTAL OTROS GASTOS</t>
  </si>
  <si>
    <t>TOTAL DE GASTOS</t>
  </si>
  <si>
    <t>INGRESO NETO</t>
  </si>
  <si>
    <r>
      <t>Subsidio salarial</t>
    </r>
    <r>
      <rPr>
        <vertAlign val="superscript"/>
        <sz val="12"/>
        <rFont val="Times New Roman"/>
        <family val="1"/>
      </rPr>
      <t>10</t>
    </r>
  </si>
  <si>
    <t>PARTIDA</t>
  </si>
  <si>
    <t>PRODUCCION MINIMA DE PLATANOS</t>
  </si>
  <si>
    <t>PRECIO MINIMO DEL MILLAR DE PLATANOS</t>
  </si>
  <si>
    <r>
      <rPr>
        <vertAlign val="superscript"/>
        <sz val="12"/>
        <rFont val="Times New Roman"/>
        <family val="1"/>
      </rPr>
      <t>9</t>
    </r>
    <r>
      <rPr>
        <sz val="12"/>
        <rFont val="Times New Roman"/>
        <family val="1"/>
      </rPr>
      <t xml:space="preserve"> El interés sobre el capital circulante es el costo del dinero en efectivo que se usa en la empresa. Total de gastos en efectivo por la tasa de interés prevaleciente en el mercado (8%).</t>
    </r>
  </si>
  <si>
    <r>
      <rPr>
        <vertAlign val="superscript"/>
        <sz val="12"/>
        <rFont val="Times New Roman"/>
        <family val="1"/>
      </rPr>
      <t>8</t>
    </r>
    <r>
      <rPr>
        <sz val="12"/>
        <rFont val="Times New Roman"/>
        <family val="1"/>
      </rPr>
      <t xml:space="preserve"> 10% del total de mano de obra y maquinaria</t>
    </r>
  </si>
  <si>
    <r>
      <rPr>
        <vertAlign val="superscript"/>
        <sz val="12"/>
        <rFont val="Times New Roman"/>
        <family val="1"/>
      </rPr>
      <t>6</t>
    </r>
    <r>
      <rPr>
        <sz val="12"/>
        <rFont val="Times New Roman"/>
        <family val="1"/>
      </rPr>
      <t xml:space="preserve"> Ocho onzas Abound.  La mención del producto no representa nuestro endoso.</t>
    </r>
  </si>
  <si>
    <r>
      <rPr>
        <vertAlign val="superscript"/>
        <sz val="12"/>
        <rFont val="Times New Roman"/>
        <family val="1"/>
      </rPr>
      <t>5</t>
    </r>
    <r>
      <rPr>
        <sz val="12"/>
        <rFont val="Times New Roman"/>
        <family val="1"/>
      </rPr>
      <t xml:space="preserve"> Siembra y resiembra</t>
    </r>
  </si>
  <si>
    <r>
      <rPr>
        <vertAlign val="superscript"/>
        <sz val="12"/>
        <rFont val="Times New Roman"/>
        <family val="1"/>
      </rPr>
      <t>4</t>
    </r>
    <r>
      <rPr>
        <sz val="12"/>
        <rFont val="Times New Roman"/>
        <family val="1"/>
      </rPr>
      <t xml:space="preserve"> Return (Vydate L.) La mención del producto no representa nuestro endoso.  7.5 cc por planta. Dos aplicaciones.</t>
    </r>
  </si>
  <si>
    <r>
      <rPr>
        <vertAlign val="superscript"/>
        <sz val="12"/>
        <rFont val="Times New Roman"/>
        <family val="1"/>
      </rPr>
      <t xml:space="preserve">3 </t>
    </r>
    <r>
      <rPr>
        <sz val="12"/>
        <rFont val="Times New Roman"/>
        <family val="1"/>
      </rPr>
      <t>Nueve libras de urea, 15 libras de potasa por aplicación. Costo de materiales de materiales puede variar.</t>
    </r>
  </si>
  <si>
    <r>
      <rPr>
        <vertAlign val="superscript"/>
        <sz val="12"/>
        <rFont val="Times New Roman"/>
        <family val="1"/>
      </rPr>
      <t>2</t>
    </r>
    <r>
      <rPr>
        <sz val="12"/>
        <rFont val="Times New Roman"/>
        <family val="1"/>
      </rPr>
      <t xml:space="preserve"> Asignado en proporción al tiempo utilizado en cada tarea a un costo de $45.00 promedio por hora. No incluye depreciación.</t>
    </r>
  </si>
  <si>
    <r>
      <rPr>
        <vertAlign val="superscript"/>
        <sz val="12"/>
        <rFont val="Times New Roman"/>
        <family val="1"/>
      </rPr>
      <t>1</t>
    </r>
    <r>
      <rPr>
        <sz val="12"/>
        <rFont val="Times New Roman"/>
        <family val="1"/>
      </rPr>
      <t xml:space="preserve"> Fincas con pendientes en la zona de altura con una densidad de 850 plátanos por cuerda, variedad Maricongo.</t>
    </r>
  </si>
  <si>
    <r>
      <rPr>
        <vertAlign val="superscript"/>
        <sz val="12"/>
        <color rgb="FF000000"/>
        <rFont val="Times New Roman"/>
        <family val="1"/>
      </rPr>
      <t>10</t>
    </r>
    <r>
      <rPr>
        <sz val="12"/>
        <color rgb="FF000000"/>
        <rFont val="Times New Roman"/>
        <family val="1"/>
      </rPr>
      <t xml:space="preserve"> No se tomó en consideración el subsidio salarial, si se aplicara el subsidio el ingreso neto aumentaría. Se proveyó encasillado para que coloque el valor del subsidio.</t>
    </r>
  </si>
  <si>
    <t>Prof. Mildred Cortes</t>
  </si>
  <si>
    <t>Dra. Alexandra Gregory Crespo</t>
  </si>
  <si>
    <t>Joe Kirk R. Lucarne</t>
  </si>
  <si>
    <t>Estudiante Graduado</t>
  </si>
  <si>
    <t>Prof. Manuel Diaz</t>
  </si>
  <si>
    <t>This material is based upon work supported by USDA/OPPE under Award Number: AO212501x443G010</t>
  </si>
  <si>
    <t>TOTAL DE GASTOS EN MANO DE OBRA</t>
  </si>
  <si>
    <t>TOTAL DE GASTOS EN MANO DE OBRA Y MAQUINARIA</t>
  </si>
  <si>
    <t>Producción Mínima de plátanos</t>
  </si>
  <si>
    <t>Catedrática en Economía Agrícola</t>
  </si>
  <si>
    <t>Estación Experimental Agrícola</t>
  </si>
  <si>
    <t>Catedrático Asociado</t>
  </si>
  <si>
    <t>Especialista en Farináceos</t>
  </si>
  <si>
    <t>Servicio de Extensión Agrícola</t>
  </si>
  <si>
    <t>Versión Electrónica:</t>
  </si>
  <si>
    <t>Departamento de Economía Agrícola</t>
  </si>
  <si>
    <t>Yaira A. Avilés Ortiz</t>
  </si>
  <si>
    <t>Economista Agrícola</t>
  </si>
  <si>
    <t>Fecha de revisión</t>
  </si>
  <si>
    <t>Herold Kasandor Eustache</t>
  </si>
  <si>
    <t>Número de Cuerdas</t>
  </si>
  <si>
    <t>Número de Plantas por cuerda para una densidad de 1000 plantas por cuerda</t>
  </si>
  <si>
    <r>
      <t>Obligaciones patronales</t>
    </r>
    <r>
      <rPr>
        <vertAlign val="superscript"/>
        <sz val="12"/>
        <rFont val="Times New Roman"/>
        <family val="1"/>
      </rPr>
      <t>7</t>
    </r>
  </si>
  <si>
    <r>
      <rPr>
        <vertAlign val="superscript"/>
        <sz val="12"/>
        <rFont val="Times New Roman"/>
        <family val="1"/>
      </rPr>
      <t>7</t>
    </r>
    <r>
      <rPr>
        <sz val="12"/>
        <rFont val="Times New Roman"/>
        <family val="1"/>
      </rPr>
      <t xml:space="preserve"> 25% del total de la nómina</t>
    </r>
  </si>
  <si>
    <t>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</si>
</sst>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6">
    <font>
      <sz val="10"/>
      <name val="Arial"/>
    </font>
    <font>
      <sz val="10"/>
      <name val="Arial"/>
      <family val="2"/>
    </font>
    <font>
      <sz val="8"/>
      <name val="Arial"/>
      <family val="2"/>
    </font>
    <font>
      <b/>
      <sz val="12"/>
      <name val="Times Roman"/>
    </font>
    <font>
      <sz val="12"/>
      <name val="Times Roman"/>
    </font>
    <font>
      <b/>
      <sz val="12"/>
      <name val="Times New Roman"/>
      <family val="1"/>
    </font>
    <font>
      <sz val="12"/>
      <name val="Times New Roman"/>
      <family val="1"/>
    </font>
    <font>
      <b/>
      <vertAlign val="superscript"/>
      <sz val="12"/>
      <name val="Times New Roman"/>
      <family val="1"/>
    </font>
    <font>
      <vertAlign val="superscript"/>
      <sz val="12"/>
      <name val="Times New Roman"/>
      <family val="1"/>
    </font>
    <font>
      <sz val="12"/>
      <color theme="1"/>
      <name val="Times New Roman"/>
      <family val="1"/>
    </font>
    <font>
      <vertAlign val="superscript"/>
      <sz val="12"/>
      <color indexed="8"/>
      <name val="Times New Roman"/>
      <family val="1"/>
    </font>
    <font>
      <b/>
      <sz val="12"/>
      <color theme="1"/>
      <name val="Times New Roman"/>
      <family val="1"/>
    </font>
    <font>
      <sz val="12"/>
      <color theme="1"/>
      <name val="Calibri"/>
      <family val="2"/>
      <scheme val="minor"/>
    </font>
    <font>
      <sz val="12"/>
      <color rgb="FF000000"/>
      <name val="Times New Roman"/>
      <family val="1"/>
    </font>
    <font>
      <vertAlign val="superscript"/>
      <sz val="12"/>
      <color rgb="FF000000"/>
      <name val="Times New Roman"/>
      <family val="1"/>
    </font>
    <font>
      <b/>
      <sz val="12"/>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cellStyleXfs>
  <cellXfs count="87">
    <xf numFmtId="0" fontId="0" fillId="0" borderId="0" xfId="0"/>
    <xf numFmtId="0" fontId="4" fillId="0" borderId="0" xfId="0" applyFont="1"/>
    <xf numFmtId="0" fontId="3" fillId="0" borderId="0" xfId="0" applyFont="1"/>
    <xf numFmtId="0" fontId="4" fillId="0" borderId="0" xfId="0" applyFont="1" applyAlignment="1">
      <alignment horizontal="center"/>
    </xf>
    <xf numFmtId="0" fontId="4" fillId="0" borderId="0" xfId="0" applyFont="1"/>
    <xf numFmtId="0" fontId="6" fillId="0" borderId="0" xfId="0" applyFont="1"/>
    <xf numFmtId="0" fontId="5"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xf>
    <xf numFmtId="0" fontId="5" fillId="0" borderId="0" xfId="0" applyFont="1"/>
    <xf numFmtId="44" fontId="6" fillId="0" borderId="0" xfId="2" applyFont="1" applyAlignment="1">
      <alignment horizontal="center"/>
    </xf>
    <xf numFmtId="44" fontId="6" fillId="0" borderId="0" xfId="0" applyNumberFormat="1" applyFont="1"/>
    <xf numFmtId="44" fontId="5" fillId="0" borderId="0" xfId="2" applyFont="1" applyAlignment="1">
      <alignment horizontal="center"/>
    </xf>
    <xf numFmtId="43" fontId="5" fillId="0" borderId="0" xfId="1" applyFont="1" applyAlignment="1">
      <alignment horizontal="center"/>
    </xf>
    <xf numFmtId="2" fontId="6" fillId="0" borderId="0" xfId="0" applyNumberFormat="1" applyFont="1" applyAlignment="1">
      <alignment horizontal="center"/>
    </xf>
    <xf numFmtId="0" fontId="9" fillId="0" borderId="0" xfId="0" applyFont="1" applyBorder="1" applyAlignment="1">
      <alignment vertical="center"/>
    </xf>
    <xf numFmtId="0" fontId="9" fillId="0" borderId="0" xfId="0" applyFont="1" applyBorder="1"/>
    <xf numFmtId="0" fontId="5" fillId="0" borderId="0" xfId="0" applyFont="1" applyAlignment="1">
      <alignment horizontal="left"/>
    </xf>
    <xf numFmtId="0" fontId="5" fillId="0" borderId="1" xfId="0" applyFont="1" applyBorder="1" applyAlignment="1">
      <alignment horizontal="center"/>
    </xf>
    <xf numFmtId="0" fontId="6" fillId="0" borderId="1" xfId="0" applyFont="1" applyBorder="1" applyAlignment="1">
      <alignment horizontal="center"/>
    </xf>
    <xf numFmtId="0" fontId="5" fillId="0" borderId="1" xfId="0" applyFont="1" applyBorder="1"/>
    <xf numFmtId="44" fontId="6" fillId="0" borderId="1" xfId="2" applyFont="1" applyBorder="1" applyAlignment="1">
      <alignment horizontal="center"/>
    </xf>
    <xf numFmtId="44" fontId="6" fillId="0" borderId="1" xfId="0" applyNumberFormat="1" applyFont="1" applyBorder="1"/>
    <xf numFmtId="44" fontId="5" fillId="0" borderId="1" xfId="2" applyFont="1" applyBorder="1" applyAlignment="1">
      <alignment horizontal="center"/>
    </xf>
    <xf numFmtId="0" fontId="6" fillId="0" borderId="1" xfId="0" applyFont="1" applyFill="1" applyBorder="1" applyAlignment="1">
      <alignment horizontal="center"/>
    </xf>
    <xf numFmtId="44" fontId="6" fillId="0" borderId="1" xfId="2" applyFont="1" applyFill="1" applyBorder="1" applyAlignment="1">
      <alignment horizontal="center"/>
    </xf>
    <xf numFmtId="43" fontId="5" fillId="0" borderId="1" xfId="1" applyFont="1" applyBorder="1" applyAlignment="1">
      <alignment horizontal="center"/>
    </xf>
    <xf numFmtId="0" fontId="5" fillId="0" borderId="0" xfId="0" applyFont="1" applyAlignment="1"/>
    <xf numFmtId="0" fontId="6" fillId="0" borderId="0" xfId="0" applyFont="1" applyAlignment="1"/>
    <xf numFmtId="0" fontId="6" fillId="0" borderId="0" xfId="0" applyFont="1" applyBorder="1"/>
    <xf numFmtId="0" fontId="6" fillId="0" borderId="0" xfId="0" applyFont="1" applyBorder="1" applyAlignment="1">
      <alignment horizontal="center"/>
    </xf>
    <xf numFmtId="44" fontId="6" fillId="0" borderId="0" xfId="0" applyNumberFormat="1" applyFont="1" applyBorder="1"/>
    <xf numFmtId="0" fontId="11" fillId="0" borderId="0" xfId="0" applyFont="1" applyBorder="1" applyAlignment="1">
      <alignment vertical="center"/>
    </xf>
    <xf numFmtId="0" fontId="11" fillId="0" borderId="0" xfId="0" applyFont="1" applyBorder="1" applyAlignment="1">
      <alignment horizontal="center" vertical="center"/>
    </xf>
    <xf numFmtId="39" fontId="6" fillId="0" borderId="0" xfId="2" applyNumberFormat="1" applyFont="1" applyFill="1"/>
    <xf numFmtId="43" fontId="6" fillId="0" borderId="1" xfId="0" applyNumberFormat="1" applyFont="1" applyBorder="1"/>
    <xf numFmtId="44" fontId="6" fillId="0" borderId="1" xfId="2" applyFont="1" applyBorder="1"/>
    <xf numFmtId="0" fontId="13" fillId="0" borderId="0" xfId="3" applyFont="1" applyAlignment="1">
      <alignment horizontal="center" wrapText="1"/>
    </xf>
    <xf numFmtId="0" fontId="15" fillId="0" borderId="0" xfId="0" applyFont="1" applyAlignment="1">
      <alignment vertical="center"/>
    </xf>
    <xf numFmtId="0" fontId="5" fillId="0" borderId="0" xfId="0" applyFont="1" applyAlignment="1">
      <alignment wrapText="1"/>
    </xf>
    <xf numFmtId="0" fontId="6" fillId="2" borderId="1" xfId="0" applyFont="1" applyFill="1" applyBorder="1" applyAlignment="1" applyProtection="1">
      <alignment horizontal="center"/>
      <protection locked="0"/>
    </xf>
    <xf numFmtId="44" fontId="6" fillId="2" borderId="1" xfId="2" applyFont="1" applyFill="1" applyBorder="1" applyAlignment="1" applyProtection="1">
      <alignment horizontal="center"/>
      <protection locked="0"/>
    </xf>
    <xf numFmtId="0" fontId="6" fillId="0" borderId="0" xfId="0" applyFont="1" applyFill="1" applyBorder="1" applyAlignment="1">
      <alignment horizontal="center"/>
    </xf>
    <xf numFmtId="44" fontId="6" fillId="0" borderId="0" xfId="2" applyFont="1" applyFill="1" applyBorder="1" applyAlignment="1">
      <alignment horizontal="center"/>
    </xf>
    <xf numFmtId="44" fontId="5" fillId="0" borderId="0" xfId="2" applyFont="1" applyFill="1" applyBorder="1" applyAlignment="1">
      <alignment horizontal="center"/>
    </xf>
    <xf numFmtId="0" fontId="6" fillId="2" borderId="1" xfId="0" applyFont="1" applyFill="1" applyBorder="1" applyProtection="1">
      <protection locked="0"/>
    </xf>
    <xf numFmtId="0" fontId="6" fillId="0" borderId="1" xfId="0" applyFont="1" applyFill="1" applyBorder="1" applyAlignment="1" applyProtection="1">
      <alignment horizontal="center"/>
    </xf>
    <xf numFmtId="44" fontId="6" fillId="0" borderId="1" xfId="2" applyFont="1" applyFill="1" applyBorder="1" applyAlignment="1" applyProtection="1">
      <alignment horizontal="center"/>
    </xf>
    <xf numFmtId="44" fontId="6" fillId="0" borderId="1" xfId="2" applyNumberFormat="1" applyFont="1" applyFill="1" applyBorder="1" applyAlignment="1" applyProtection="1">
      <alignment horizontal="center"/>
    </xf>
    <xf numFmtId="44" fontId="6" fillId="2" borderId="1" xfId="2" applyNumberFormat="1" applyFont="1" applyFill="1" applyBorder="1" applyAlignment="1" applyProtection="1">
      <alignment horizontal="center"/>
      <protection locked="0"/>
    </xf>
    <xf numFmtId="44" fontId="5" fillId="0" borderId="1" xfId="2" applyNumberFormat="1" applyFont="1" applyBorder="1" applyAlignment="1">
      <alignment horizontal="center"/>
    </xf>
    <xf numFmtId="164" fontId="5" fillId="2" borderId="1" xfId="1" applyNumberFormat="1" applyFont="1" applyFill="1" applyBorder="1" applyAlignment="1" applyProtection="1">
      <alignment horizontal="center" vertical="center"/>
      <protection locked="0"/>
    </xf>
    <xf numFmtId="164" fontId="6" fillId="0" borderId="1" xfId="0" applyNumberFormat="1" applyFont="1" applyBorder="1" applyAlignment="1">
      <alignment horizontal="center" vertical="center"/>
    </xf>
    <xf numFmtId="2" fontId="6" fillId="0" borderId="0" xfId="0" applyNumberFormat="1" applyFont="1"/>
    <xf numFmtId="0" fontId="5" fillId="0" borderId="0" xfId="0" applyFont="1" applyAlignment="1">
      <alignment horizontal="center" wrapText="1"/>
    </xf>
    <xf numFmtId="0" fontId="15" fillId="0" borderId="0" xfId="0" applyFont="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11" fillId="0" borderId="0" xfId="0" applyFont="1" applyBorder="1" applyAlignment="1">
      <alignment horizontal="center"/>
    </xf>
    <xf numFmtId="0" fontId="6" fillId="0" borderId="0" xfId="0" applyFont="1" applyAlignment="1">
      <alignment horizontal="left"/>
    </xf>
    <xf numFmtId="0" fontId="9" fillId="0" borderId="1" xfId="0" applyFont="1" applyBorder="1" applyAlignment="1">
      <alignment horizontal="left" vertical="center"/>
    </xf>
    <xf numFmtId="0" fontId="6" fillId="0" borderId="1" xfId="0" applyFont="1" applyBorder="1"/>
    <xf numFmtId="0" fontId="6" fillId="0" borderId="0" xfId="0" applyFont="1" applyAlignment="1">
      <alignment horizontal="left" vertical="top" wrapText="1"/>
    </xf>
    <xf numFmtId="0" fontId="13" fillId="0" borderId="0" xfId="3" applyFont="1" applyAlignment="1">
      <alignment horizontal="left" wrapText="1"/>
    </xf>
    <xf numFmtId="0" fontId="5" fillId="0" borderId="1" xfId="0" applyFont="1" applyBorder="1" applyAlignment="1">
      <alignment horizontal="left"/>
    </xf>
    <xf numFmtId="0" fontId="5" fillId="0" borderId="0" xfId="0" applyFont="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xf numFmtId="0" fontId="5" fillId="0" borderId="1" xfId="0" applyFont="1" applyBorder="1"/>
    <xf numFmtId="0" fontId="5" fillId="0" borderId="5" xfId="0" applyFont="1" applyBorder="1" applyAlignment="1">
      <alignment horizontal="center"/>
    </xf>
    <xf numFmtId="0" fontId="6" fillId="0" borderId="0" xfId="0" applyFont="1"/>
    <xf numFmtId="0" fontId="6" fillId="0" borderId="1" xfId="0" applyFont="1" applyBorder="1" applyAlignment="1">
      <alignment horizontal="left"/>
    </xf>
    <xf numFmtId="0" fontId="5" fillId="0" borderId="1" xfId="0" applyFont="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center" vertical="center" wrapText="1"/>
    </xf>
    <xf numFmtId="0" fontId="5" fillId="2" borderId="0" xfId="0" applyFont="1" applyFill="1" applyAlignment="1">
      <alignment horizontal="center"/>
    </xf>
    <xf numFmtId="0" fontId="5" fillId="0" borderId="0" xfId="0" applyFont="1" applyBorder="1" applyAlignment="1">
      <alignment horizontal="center"/>
    </xf>
    <xf numFmtId="0" fontId="6" fillId="0" borderId="1" xfId="0" applyFont="1" applyBorder="1" applyAlignment="1">
      <alignment horizontal="center"/>
    </xf>
    <xf numFmtId="0" fontId="11" fillId="0" borderId="1" xfId="0" applyFont="1" applyBorder="1" applyAlignment="1">
      <alignment horizontal="center" vertical="center"/>
    </xf>
    <xf numFmtId="0" fontId="11" fillId="0" borderId="0" xfId="0" applyFont="1" applyBorder="1"/>
    <xf numFmtId="0" fontId="6" fillId="0" borderId="1" xfId="0" applyFont="1" applyFill="1" applyBorder="1"/>
  </cellXfs>
  <cellStyles count="4">
    <cellStyle name="Comma" xfId="1" builtinId="3"/>
    <cellStyle name="Currency" xfId="2" builtinId="4"/>
    <cellStyle name="Normal" xfId="0" builtinId="0"/>
    <cellStyle name="Normal 2" xfId="3" xr:uid="{2CEB98CF-3BA9-4C08-AFDB-10543C4882F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0</xdr:rowOff>
    </xdr:from>
    <xdr:to>
      <xdr:col>1</xdr:col>
      <xdr:colOff>13368</xdr:colOff>
      <xdr:row>3</xdr:row>
      <xdr:rowOff>106948</xdr:rowOff>
    </xdr:to>
    <xdr:pic>
      <xdr:nvPicPr>
        <xdr:cNvPr id="1037" name="Picture 1">
          <a:extLst>
            <a:ext uri="{FF2B5EF4-FFF2-40B4-BE49-F238E27FC236}">
              <a16:creationId xmlns:a16="http://schemas.microsoft.com/office/drawing/2014/main" id="{1F6910C4-74A9-4E83-B064-B998620291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0"/>
          <a:ext cx="692150" cy="68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235857</xdr:colOff>
      <xdr:row>130</xdr:row>
      <xdr:rowOff>102506</xdr:rowOff>
    </xdr:from>
    <xdr:to>
      <xdr:col>1</xdr:col>
      <xdr:colOff>605064</xdr:colOff>
      <xdr:row>134</xdr:row>
      <xdr:rowOff>24873</xdr:rowOff>
    </xdr:to>
    <xdr:pic>
      <xdr:nvPicPr>
        <xdr:cNvPr id="3" name="Picture 2" descr="Related image">
          <a:extLst>
            <a:ext uri="{FF2B5EF4-FFF2-40B4-BE49-F238E27FC236}">
              <a16:creationId xmlns:a16="http://schemas.microsoft.com/office/drawing/2014/main" id="{C653348D-AFE0-466C-832A-A9A9764690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5857" y="27715935"/>
          <a:ext cx="1122136" cy="72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217714</xdr:colOff>
      <xdr:row>130</xdr:row>
      <xdr:rowOff>38099</xdr:rowOff>
    </xdr:from>
    <xdr:to>
      <xdr:col>7</xdr:col>
      <xdr:colOff>136969</xdr:colOff>
      <xdr:row>135</xdr:row>
      <xdr:rowOff>133501</xdr:rowOff>
    </xdr:to>
    <xdr:pic>
      <xdr:nvPicPr>
        <xdr:cNvPr id="4" name="Picture 3" descr="Image result for upr logo">
          <a:extLst>
            <a:ext uri="{FF2B5EF4-FFF2-40B4-BE49-F238E27FC236}">
              <a16:creationId xmlns:a16="http://schemas.microsoft.com/office/drawing/2014/main" id="{BA14551B-75A1-4A1E-9B58-814A4CF7A9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03071" y="27651528"/>
          <a:ext cx="2032898" cy="1093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362857</xdr:colOff>
      <xdr:row>131</xdr:row>
      <xdr:rowOff>81641</xdr:rowOff>
    </xdr:from>
    <xdr:to>
      <xdr:col>10</xdr:col>
      <xdr:colOff>98121</xdr:colOff>
      <xdr:row>135</xdr:row>
      <xdr:rowOff>2751</xdr:rowOff>
    </xdr:to>
    <xdr:pic>
      <xdr:nvPicPr>
        <xdr:cNvPr id="5" name="Picture 4" descr="Image result for UPRM">
          <a:extLst>
            <a:ext uri="{FF2B5EF4-FFF2-40B4-BE49-F238E27FC236}">
              <a16:creationId xmlns:a16="http://schemas.microsoft.com/office/drawing/2014/main" id="{FD4FF3D7-CD17-4F61-B35F-2EEA7EE6EA2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22143" y="27894641"/>
          <a:ext cx="768613" cy="71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7"/>
  <sheetViews>
    <sheetView tabSelected="1" topLeftCell="A50" zoomScale="103" zoomScaleNormal="85" workbookViewId="0">
      <selection activeCell="J59" sqref="J59:J62"/>
    </sheetView>
  </sheetViews>
  <sheetFormatPr defaultColWidth="8.81640625" defaultRowHeight="15.5"/>
  <cols>
    <col min="1" max="1" width="10.7265625" style="1" customWidth="1"/>
    <col min="2" max="2" width="8.81640625" style="1"/>
    <col min="3" max="3" width="8.54296875" style="1" customWidth="1"/>
    <col min="4" max="4" width="8.81640625" style="1"/>
    <col min="5" max="5" width="9.6328125" style="1" customWidth="1"/>
    <col min="6" max="6" width="9.90625" style="1" customWidth="1"/>
    <col min="7" max="7" width="10.81640625" style="3" customWidth="1"/>
    <col min="8" max="8" width="11" style="3" customWidth="1"/>
    <col min="9" max="9" width="11.26953125" style="3" customWidth="1"/>
    <col min="10" max="10" width="14.7265625" style="3" customWidth="1"/>
    <col min="11" max="11" width="12.08984375" style="1" customWidth="1"/>
    <col min="12" max="16384" width="8.81640625" style="1"/>
  </cols>
  <sheetData>
    <row r="1" spans="1:13">
      <c r="A1" s="59" t="s">
        <v>33</v>
      </c>
      <c r="B1" s="59"/>
      <c r="C1" s="59"/>
      <c r="D1" s="59"/>
      <c r="E1" s="59"/>
      <c r="F1" s="59"/>
      <c r="G1" s="59"/>
      <c r="H1" s="59"/>
      <c r="I1" s="59"/>
      <c r="J1" s="59"/>
      <c r="K1" s="59"/>
      <c r="L1" s="5"/>
      <c r="M1" s="5"/>
    </row>
    <row r="2" spans="1:13">
      <c r="A2" s="59" t="s">
        <v>56</v>
      </c>
      <c r="B2" s="59"/>
      <c r="C2" s="59"/>
      <c r="D2" s="59"/>
      <c r="E2" s="59"/>
      <c r="F2" s="59"/>
      <c r="G2" s="59"/>
      <c r="H2" s="59"/>
      <c r="I2" s="59"/>
      <c r="J2" s="59"/>
      <c r="K2" s="59"/>
      <c r="L2" s="5"/>
      <c r="M2" s="5"/>
    </row>
    <row r="3" spans="1:13">
      <c r="A3" s="59" t="s">
        <v>34</v>
      </c>
      <c r="B3" s="59"/>
      <c r="C3" s="59"/>
      <c r="D3" s="59"/>
      <c r="E3" s="59"/>
      <c r="F3" s="59"/>
      <c r="G3" s="59"/>
      <c r="H3" s="59"/>
      <c r="I3" s="59"/>
      <c r="J3" s="59"/>
      <c r="K3" s="59"/>
      <c r="L3" s="5"/>
      <c r="M3" s="5"/>
    </row>
    <row r="4" spans="1:13">
      <c r="A4" s="6"/>
      <c r="B4" s="6"/>
      <c r="C4" s="6"/>
      <c r="D4" s="6"/>
      <c r="E4" s="6"/>
      <c r="F4" s="6"/>
      <c r="G4" s="6"/>
      <c r="H4" s="6"/>
      <c r="I4" s="6"/>
      <c r="J4" s="6"/>
      <c r="K4" s="5"/>
      <c r="L4" s="5"/>
      <c r="M4" s="5"/>
    </row>
    <row r="5" spans="1:13">
      <c r="A5" s="59" t="s">
        <v>58</v>
      </c>
      <c r="B5" s="59"/>
      <c r="C5" s="59"/>
      <c r="D5" s="59"/>
      <c r="E5" s="59"/>
      <c r="F5" s="59"/>
      <c r="G5" s="59"/>
      <c r="H5" s="59"/>
      <c r="I5" s="59"/>
      <c r="J5" s="59"/>
      <c r="K5" s="59"/>
      <c r="L5" s="5"/>
      <c r="M5" s="5"/>
    </row>
    <row r="6" spans="1:13">
      <c r="A6" s="5"/>
      <c r="B6" s="5"/>
      <c r="C6" s="5"/>
      <c r="D6" s="5"/>
      <c r="E6" s="5"/>
      <c r="F6" s="5"/>
      <c r="G6" s="7"/>
      <c r="H6" s="7"/>
      <c r="I6" s="7"/>
      <c r="J6" s="7"/>
      <c r="K6" s="5"/>
      <c r="L6" s="5"/>
      <c r="M6" s="5"/>
    </row>
    <row r="7" spans="1:13" ht="18" customHeight="1">
      <c r="A7" s="80" t="s">
        <v>57</v>
      </c>
      <c r="B7" s="80"/>
      <c r="C7" s="80"/>
      <c r="D7" s="80"/>
      <c r="E7" s="80"/>
      <c r="F7" s="80"/>
      <c r="G7" s="80"/>
      <c r="H7" s="80"/>
      <c r="I7" s="80"/>
      <c r="J7" s="80"/>
      <c r="K7" s="80"/>
      <c r="L7" s="5"/>
      <c r="M7" s="5"/>
    </row>
    <row r="8" spans="1:13">
      <c r="A8" s="80"/>
      <c r="B8" s="80"/>
      <c r="C8" s="80"/>
      <c r="D8" s="80"/>
      <c r="E8" s="80"/>
      <c r="F8" s="80"/>
      <c r="G8" s="80"/>
      <c r="H8" s="80"/>
      <c r="I8" s="80"/>
      <c r="J8" s="80"/>
      <c r="K8" s="80"/>
      <c r="L8" s="5"/>
      <c r="M8" s="5"/>
    </row>
    <row r="9" spans="1:13">
      <c r="A9" s="6"/>
      <c r="B9" s="6"/>
      <c r="C9" s="6"/>
      <c r="D9" s="6"/>
      <c r="E9" s="6"/>
      <c r="F9" s="6"/>
      <c r="G9" s="6"/>
      <c r="H9" s="6"/>
      <c r="I9" s="6"/>
      <c r="J9" s="6"/>
      <c r="K9" s="5"/>
      <c r="L9" s="5"/>
      <c r="M9" s="5"/>
    </row>
    <row r="10" spans="1:13">
      <c r="A10" s="81" t="s">
        <v>35</v>
      </c>
      <c r="B10" s="81"/>
      <c r="C10" s="81"/>
      <c r="D10" s="81"/>
      <c r="E10" s="81"/>
      <c r="F10" s="81"/>
      <c r="G10" s="81"/>
      <c r="H10" s="81"/>
      <c r="I10" s="81"/>
      <c r="J10" s="81"/>
      <c r="K10" s="81"/>
      <c r="L10" s="5"/>
      <c r="M10" s="5"/>
    </row>
    <row r="11" spans="1:13">
      <c r="A11" s="6"/>
      <c r="B11" s="6"/>
      <c r="C11" s="6"/>
      <c r="D11" s="6"/>
      <c r="E11" s="6"/>
      <c r="F11" s="6"/>
      <c r="G11" s="6"/>
      <c r="H11" s="6"/>
      <c r="I11" s="6"/>
      <c r="J11" s="6"/>
      <c r="K11" s="5"/>
      <c r="L11" s="5"/>
      <c r="M11" s="5"/>
    </row>
    <row r="12" spans="1:13">
      <c r="A12" s="68" t="s">
        <v>36</v>
      </c>
      <c r="B12" s="69"/>
      <c r="C12" s="69"/>
      <c r="D12" s="69"/>
      <c r="E12" s="69"/>
      <c r="F12" s="69"/>
      <c r="G12" s="69"/>
      <c r="H12" s="69"/>
      <c r="I12" s="69"/>
      <c r="J12" s="69"/>
      <c r="K12" s="70"/>
      <c r="L12" s="5"/>
      <c r="M12" s="5"/>
    </row>
    <row r="13" spans="1:13">
      <c r="A13" s="77" t="s">
        <v>102</v>
      </c>
      <c r="B13" s="78"/>
      <c r="C13" s="78"/>
      <c r="D13" s="78"/>
      <c r="E13" s="78"/>
      <c r="F13" s="78"/>
      <c r="G13" s="78"/>
      <c r="H13" s="78"/>
      <c r="I13" s="78"/>
      <c r="J13" s="79"/>
      <c r="K13" s="45">
        <v>1000</v>
      </c>
      <c r="L13" s="5"/>
      <c r="M13" s="5"/>
    </row>
    <row r="14" spans="1:13">
      <c r="A14" s="75" t="s">
        <v>59</v>
      </c>
      <c r="B14" s="75"/>
      <c r="C14" s="75"/>
      <c r="D14" s="75"/>
      <c r="E14" s="75"/>
      <c r="F14" s="75"/>
      <c r="G14" s="75"/>
      <c r="H14" s="75"/>
      <c r="I14" s="75"/>
      <c r="J14" s="75"/>
      <c r="K14" s="45">
        <v>0.03</v>
      </c>
      <c r="L14" s="5"/>
      <c r="M14" s="5"/>
    </row>
    <row r="15" spans="1:13">
      <c r="A15" s="75" t="s">
        <v>60</v>
      </c>
      <c r="B15" s="75"/>
      <c r="C15" s="75"/>
      <c r="D15" s="75"/>
      <c r="E15" s="75"/>
      <c r="F15" s="75"/>
      <c r="G15" s="75"/>
      <c r="H15" s="75"/>
      <c r="I15" s="75"/>
      <c r="J15" s="75"/>
      <c r="K15" s="86">
        <v>0.03</v>
      </c>
      <c r="L15" s="5"/>
      <c r="M15" s="5"/>
    </row>
    <row r="16" spans="1:13">
      <c r="A16" s="8"/>
      <c r="B16" s="8"/>
      <c r="C16" s="8"/>
      <c r="D16" s="8"/>
      <c r="E16" s="8"/>
      <c r="F16" s="8"/>
      <c r="G16" s="8"/>
      <c r="H16" s="8"/>
      <c r="I16" s="8"/>
      <c r="J16" s="8"/>
      <c r="K16" s="5"/>
      <c r="L16" s="5"/>
      <c r="M16" s="5"/>
    </row>
    <row r="17" spans="1:13" ht="18.5">
      <c r="A17" s="82" t="s">
        <v>61</v>
      </c>
      <c r="B17" s="82"/>
      <c r="C17" s="82"/>
      <c r="D17" s="82"/>
      <c r="E17" s="82"/>
      <c r="F17" s="82"/>
      <c r="G17" s="82"/>
      <c r="H17" s="82"/>
      <c r="I17" s="82"/>
      <c r="J17" s="82"/>
      <c r="K17" s="82"/>
      <c r="L17" s="5"/>
      <c r="M17" s="5"/>
    </row>
    <row r="18" spans="1:13" s="2" customFormat="1" ht="15">
      <c r="A18" s="72" t="s">
        <v>21</v>
      </c>
      <c r="B18" s="72"/>
      <c r="C18" s="72"/>
      <c r="D18" s="72"/>
      <c r="E18" s="72"/>
      <c r="F18" s="72"/>
      <c r="G18" s="18" t="s">
        <v>22</v>
      </c>
      <c r="H18" s="18" t="s">
        <v>23</v>
      </c>
      <c r="I18" s="18" t="s">
        <v>24</v>
      </c>
      <c r="J18" s="18" t="s">
        <v>25</v>
      </c>
      <c r="K18" s="20" t="s">
        <v>48</v>
      </c>
      <c r="L18" s="9"/>
      <c r="M18" s="9"/>
    </row>
    <row r="19" spans="1:13">
      <c r="A19" s="77" t="s">
        <v>0</v>
      </c>
      <c r="B19" s="78"/>
      <c r="C19" s="78"/>
      <c r="D19" s="78"/>
      <c r="E19" s="78"/>
      <c r="F19" s="79"/>
      <c r="G19" s="19" t="s">
        <v>10</v>
      </c>
      <c r="H19" s="40">
        <v>4</v>
      </c>
      <c r="I19" s="41">
        <v>55</v>
      </c>
      <c r="J19" s="21">
        <f>H19*I19</f>
        <v>220</v>
      </c>
      <c r="K19" s="22">
        <f>-220+J19</f>
        <v>0</v>
      </c>
      <c r="L19" s="5"/>
      <c r="M19" s="5"/>
    </row>
    <row r="20" spans="1:13">
      <c r="A20" s="77" t="s">
        <v>1</v>
      </c>
      <c r="B20" s="78"/>
      <c r="C20" s="78"/>
      <c r="D20" s="78"/>
      <c r="E20" s="78"/>
      <c r="F20" s="79"/>
      <c r="G20" s="19" t="s">
        <v>10</v>
      </c>
      <c r="H20" s="40">
        <v>8</v>
      </c>
      <c r="I20" s="41">
        <v>55</v>
      </c>
      <c r="J20" s="21">
        <f>H20*I20</f>
        <v>440</v>
      </c>
      <c r="K20" s="22">
        <f>-440+J20</f>
        <v>0</v>
      </c>
      <c r="L20" s="5"/>
      <c r="M20" s="5"/>
    </row>
    <row r="21" spans="1:13">
      <c r="A21" s="77" t="s">
        <v>2</v>
      </c>
      <c r="B21" s="78"/>
      <c r="C21" s="78"/>
      <c r="D21" s="78"/>
      <c r="E21" s="78"/>
      <c r="F21" s="79"/>
      <c r="G21" s="19" t="s">
        <v>10</v>
      </c>
      <c r="H21" s="40">
        <v>16</v>
      </c>
      <c r="I21" s="41">
        <v>7.25</v>
      </c>
      <c r="J21" s="21">
        <f>H21*I21</f>
        <v>116</v>
      </c>
      <c r="K21" s="22">
        <f>-116+J21</f>
        <v>0</v>
      </c>
      <c r="L21" s="5"/>
      <c r="M21" s="5"/>
    </row>
    <row r="22" spans="1:13">
      <c r="A22" s="77" t="s">
        <v>45</v>
      </c>
      <c r="B22" s="78"/>
      <c r="C22" s="78"/>
      <c r="D22" s="78"/>
      <c r="E22" s="78"/>
      <c r="F22" s="79"/>
      <c r="G22" s="19" t="s">
        <v>10</v>
      </c>
      <c r="H22" s="40">
        <v>2</v>
      </c>
      <c r="I22" s="41">
        <v>55</v>
      </c>
      <c r="J22" s="21">
        <v>126</v>
      </c>
      <c r="K22" s="22">
        <f>-126+J22</f>
        <v>0</v>
      </c>
      <c r="L22" s="5"/>
      <c r="M22" s="5"/>
    </row>
    <row r="23" spans="1:13">
      <c r="A23" s="63" t="s">
        <v>46</v>
      </c>
      <c r="B23" s="63"/>
      <c r="C23" s="63"/>
      <c r="D23" s="63"/>
      <c r="E23" s="63"/>
      <c r="F23" s="63"/>
      <c r="G23" s="19" t="s">
        <v>10</v>
      </c>
      <c r="H23" s="40">
        <v>2</v>
      </c>
      <c r="I23" s="41">
        <v>55</v>
      </c>
      <c r="J23" s="21">
        <f t="shared" ref="J23:J31" si="0">H23*I23</f>
        <v>110</v>
      </c>
      <c r="K23" s="22">
        <f>-110+J23</f>
        <v>0</v>
      </c>
      <c r="L23" s="5"/>
      <c r="M23" s="5"/>
    </row>
    <row r="24" spans="1:13">
      <c r="A24" s="63" t="s">
        <v>3</v>
      </c>
      <c r="B24" s="63"/>
      <c r="C24" s="63"/>
      <c r="D24" s="63"/>
      <c r="E24" s="63"/>
      <c r="F24" s="63"/>
      <c r="G24" s="19" t="s">
        <v>10</v>
      </c>
      <c r="H24" s="40">
        <v>11</v>
      </c>
      <c r="I24" s="41">
        <v>7.25</v>
      </c>
      <c r="J24" s="21">
        <f t="shared" si="0"/>
        <v>79.75</v>
      </c>
      <c r="K24" s="22">
        <f>-79.75+J24</f>
        <v>0</v>
      </c>
      <c r="L24" s="5"/>
      <c r="M24" s="5"/>
    </row>
    <row r="25" spans="1:13">
      <c r="A25" s="77" t="s">
        <v>41</v>
      </c>
      <c r="B25" s="78"/>
      <c r="C25" s="78"/>
      <c r="D25" s="78"/>
      <c r="E25" s="78"/>
      <c r="F25" s="79"/>
      <c r="G25" s="19" t="s">
        <v>10</v>
      </c>
      <c r="H25" s="40">
        <v>32</v>
      </c>
      <c r="I25" s="41">
        <v>7.25</v>
      </c>
      <c r="J25" s="21">
        <f t="shared" si="0"/>
        <v>232</v>
      </c>
      <c r="K25" s="22">
        <f>-232+J25</f>
        <v>0</v>
      </c>
      <c r="L25" s="5"/>
      <c r="M25" s="5"/>
    </row>
    <row r="26" spans="1:13">
      <c r="A26" s="77" t="s">
        <v>42</v>
      </c>
      <c r="B26" s="78"/>
      <c r="C26" s="78"/>
      <c r="D26" s="78"/>
      <c r="E26" s="78"/>
      <c r="F26" s="79"/>
      <c r="G26" s="19" t="s">
        <v>10</v>
      </c>
      <c r="H26" s="40">
        <v>6</v>
      </c>
      <c r="I26" s="41">
        <v>7.25</v>
      </c>
      <c r="J26" s="21">
        <f t="shared" si="0"/>
        <v>43.5</v>
      </c>
      <c r="K26" s="22">
        <f>-43.5+J26</f>
        <v>0</v>
      </c>
      <c r="L26" s="5"/>
      <c r="M26" s="5"/>
    </row>
    <row r="27" spans="1:13">
      <c r="A27" s="77" t="s">
        <v>4</v>
      </c>
      <c r="B27" s="78"/>
      <c r="C27" s="78"/>
      <c r="D27" s="78"/>
      <c r="E27" s="78"/>
      <c r="F27" s="79"/>
      <c r="G27" s="19" t="s">
        <v>10</v>
      </c>
      <c r="H27" s="40">
        <v>15</v>
      </c>
      <c r="I27" s="41">
        <v>7.25</v>
      </c>
      <c r="J27" s="21">
        <f t="shared" si="0"/>
        <v>108.75</v>
      </c>
      <c r="K27" s="22">
        <f>-108.75+J27</f>
        <v>0</v>
      </c>
      <c r="L27" s="5"/>
      <c r="M27" s="5"/>
    </row>
    <row r="28" spans="1:13">
      <c r="A28" s="77" t="s">
        <v>12</v>
      </c>
      <c r="B28" s="78"/>
      <c r="C28" s="78"/>
      <c r="D28" s="78"/>
      <c r="E28" s="78"/>
      <c r="F28" s="79"/>
      <c r="G28" s="19" t="s">
        <v>10</v>
      </c>
      <c r="H28" s="40">
        <v>24</v>
      </c>
      <c r="I28" s="41">
        <v>7.25</v>
      </c>
      <c r="J28" s="21">
        <f t="shared" si="0"/>
        <v>174</v>
      </c>
      <c r="K28" s="22">
        <f>-174+J28</f>
        <v>0</v>
      </c>
      <c r="L28" s="5"/>
      <c r="M28" s="5"/>
    </row>
    <row r="29" spans="1:13">
      <c r="A29" s="77" t="s">
        <v>47</v>
      </c>
      <c r="B29" s="78"/>
      <c r="C29" s="78"/>
      <c r="D29" s="78"/>
      <c r="E29" s="78"/>
      <c r="F29" s="79"/>
      <c r="G29" s="19" t="s">
        <v>20</v>
      </c>
      <c r="H29" s="40">
        <v>20</v>
      </c>
      <c r="I29" s="41">
        <v>18</v>
      </c>
      <c r="J29" s="21">
        <f t="shared" si="0"/>
        <v>360</v>
      </c>
      <c r="K29" s="22">
        <f>-360+J29</f>
        <v>0</v>
      </c>
      <c r="L29" s="5"/>
      <c r="M29" s="5"/>
    </row>
    <row r="30" spans="1:13">
      <c r="A30" s="77" t="s">
        <v>5</v>
      </c>
      <c r="B30" s="78"/>
      <c r="C30" s="78"/>
      <c r="D30" s="78"/>
      <c r="E30" s="78"/>
      <c r="F30" s="79"/>
      <c r="G30" s="19" t="s">
        <v>10</v>
      </c>
      <c r="H30" s="40">
        <v>55</v>
      </c>
      <c r="I30" s="41">
        <v>7.25</v>
      </c>
      <c r="J30" s="21">
        <f t="shared" si="0"/>
        <v>398.75</v>
      </c>
      <c r="K30" s="22">
        <f>-398.75+J30</f>
        <v>0</v>
      </c>
      <c r="L30" s="5"/>
      <c r="M30" s="5"/>
    </row>
    <row r="31" spans="1:13">
      <c r="A31" s="63" t="s">
        <v>11</v>
      </c>
      <c r="B31" s="63"/>
      <c r="C31" s="63"/>
      <c r="D31" s="63"/>
      <c r="E31" s="63"/>
      <c r="F31" s="63"/>
      <c r="G31" s="19" t="s">
        <v>10</v>
      </c>
      <c r="H31" s="40">
        <v>60</v>
      </c>
      <c r="I31" s="41">
        <v>7.25</v>
      </c>
      <c r="J31" s="21">
        <f t="shared" si="0"/>
        <v>435</v>
      </c>
      <c r="K31" s="22">
        <f>-435+J31</f>
        <v>0</v>
      </c>
      <c r="L31" s="5"/>
      <c r="M31" s="5"/>
    </row>
    <row r="32" spans="1:13">
      <c r="A32" s="56" t="s">
        <v>88</v>
      </c>
      <c r="B32" s="57"/>
      <c r="C32" s="57"/>
      <c r="D32" s="57"/>
      <c r="E32" s="57"/>
      <c r="F32" s="57"/>
      <c r="G32" s="58"/>
      <c r="H32" s="46"/>
      <c r="I32" s="47"/>
      <c r="J32" s="23">
        <f>SUM(J19:J31)</f>
        <v>2843.75</v>
      </c>
      <c r="K32" s="22">
        <f>-2843.75+J32</f>
        <v>0</v>
      </c>
      <c r="L32" s="5"/>
      <c r="M32" s="5"/>
    </row>
    <row r="33" spans="1:13">
      <c r="A33" s="56" t="s">
        <v>87</v>
      </c>
      <c r="B33" s="57"/>
      <c r="C33" s="57"/>
      <c r="D33" s="57"/>
      <c r="E33" s="57"/>
      <c r="F33" s="57"/>
      <c r="G33" s="58"/>
      <c r="H33" s="24">
        <f>SUM(H19:H28,H30:H31)</f>
        <v>235</v>
      </c>
      <c r="I33" s="47"/>
      <c r="J33" s="23">
        <f>SUM(J21,J24,J25,J26,J27,J28,J29,J30,J31)</f>
        <v>1947.75</v>
      </c>
      <c r="K33" s="22">
        <f>-1947.75+J33</f>
        <v>0</v>
      </c>
      <c r="L33" s="5"/>
      <c r="M33" s="5"/>
    </row>
    <row r="34" spans="1:13" s="4" customFormat="1">
      <c r="A34" s="29"/>
      <c r="B34" s="29"/>
      <c r="C34" s="29"/>
      <c r="D34" s="29"/>
      <c r="E34" s="29"/>
      <c r="F34" s="29"/>
      <c r="G34" s="30"/>
      <c r="H34" s="42"/>
      <c r="I34" s="43"/>
      <c r="J34" s="44"/>
      <c r="K34" s="31"/>
      <c r="L34" s="5"/>
      <c r="M34" s="5"/>
    </row>
    <row r="35" spans="1:13">
      <c r="A35" s="73" t="s">
        <v>62</v>
      </c>
      <c r="B35" s="73"/>
      <c r="C35" s="73"/>
      <c r="D35" s="73"/>
      <c r="E35" s="73"/>
      <c r="F35" s="73"/>
      <c r="G35" s="73"/>
      <c r="H35" s="73"/>
      <c r="I35" s="73"/>
      <c r="J35" s="73"/>
      <c r="K35" s="73"/>
      <c r="L35" s="5"/>
      <c r="M35" s="5"/>
    </row>
    <row r="36" spans="1:13" s="4" customFormat="1">
      <c r="A36" s="72" t="s">
        <v>21</v>
      </c>
      <c r="B36" s="72"/>
      <c r="C36" s="72"/>
      <c r="D36" s="72"/>
      <c r="E36" s="72"/>
      <c r="F36" s="72"/>
      <c r="G36" s="18" t="s">
        <v>22</v>
      </c>
      <c r="H36" s="18" t="s">
        <v>23</v>
      </c>
      <c r="I36" s="18" t="s">
        <v>24</v>
      </c>
      <c r="J36" s="18" t="s">
        <v>25</v>
      </c>
      <c r="K36" s="20" t="s">
        <v>48</v>
      </c>
      <c r="L36" s="5"/>
      <c r="M36" s="5"/>
    </row>
    <row r="37" spans="1:13">
      <c r="A37" s="75" t="s">
        <v>6</v>
      </c>
      <c r="B37" s="75"/>
      <c r="C37" s="75"/>
      <c r="D37" s="75"/>
      <c r="E37" s="75"/>
      <c r="F37" s="75"/>
      <c r="G37" s="19" t="s">
        <v>13</v>
      </c>
      <c r="H37" s="40">
        <v>2</v>
      </c>
      <c r="I37" s="41">
        <v>25</v>
      </c>
      <c r="J37" s="21">
        <f>+H37*I37</f>
        <v>50</v>
      </c>
      <c r="K37" s="22">
        <f>-50+J37</f>
        <v>0</v>
      </c>
      <c r="L37" s="5"/>
      <c r="M37" s="5"/>
    </row>
    <row r="38" spans="1:13" ht="18.5">
      <c r="A38" s="75" t="s">
        <v>50</v>
      </c>
      <c r="B38" s="75"/>
      <c r="C38" s="75"/>
      <c r="D38" s="75"/>
      <c r="E38" s="75"/>
      <c r="F38" s="75"/>
      <c r="G38" s="19" t="s">
        <v>14</v>
      </c>
      <c r="H38" s="40">
        <v>31</v>
      </c>
      <c r="I38" s="41">
        <v>35</v>
      </c>
      <c r="J38" s="21">
        <f>+H38*I38</f>
        <v>1085</v>
      </c>
      <c r="K38" s="22">
        <f>-1085+J38</f>
        <v>0</v>
      </c>
      <c r="L38" s="5"/>
      <c r="M38" s="5"/>
    </row>
    <row r="39" spans="1:13" ht="18.5">
      <c r="A39" s="75" t="s">
        <v>51</v>
      </c>
      <c r="B39" s="75"/>
      <c r="C39" s="75"/>
      <c r="D39" s="75"/>
      <c r="E39" s="75"/>
      <c r="F39" s="75"/>
      <c r="G39" s="19"/>
      <c r="H39" s="46"/>
      <c r="I39" s="47"/>
      <c r="J39" s="21">
        <v>400</v>
      </c>
      <c r="K39" s="22">
        <f>-400+J39</f>
        <v>0</v>
      </c>
      <c r="L39" s="5"/>
      <c r="M39" s="5"/>
    </row>
    <row r="40" spans="1:13">
      <c r="A40" s="75" t="s">
        <v>43</v>
      </c>
      <c r="B40" s="75"/>
      <c r="C40" s="75"/>
      <c r="D40" s="75"/>
      <c r="E40" s="75"/>
      <c r="F40" s="75"/>
      <c r="G40" s="19" t="s">
        <v>28</v>
      </c>
      <c r="H40" s="40">
        <v>2</v>
      </c>
      <c r="I40" s="41">
        <v>19.600000000000001</v>
      </c>
      <c r="J40" s="21">
        <f>+H40*I40</f>
        <v>39.200000000000003</v>
      </c>
      <c r="K40" s="22">
        <f>-39.2+J40</f>
        <v>0</v>
      </c>
      <c r="L40" s="5"/>
      <c r="M40" s="5"/>
    </row>
    <row r="41" spans="1:13">
      <c r="A41" s="75" t="s">
        <v>7</v>
      </c>
      <c r="B41" s="75"/>
      <c r="C41" s="75"/>
      <c r="D41" s="75"/>
      <c r="E41" s="75"/>
      <c r="F41" s="75"/>
      <c r="G41" s="19"/>
      <c r="H41" s="46"/>
      <c r="I41" s="47"/>
      <c r="J41" s="21">
        <v>250</v>
      </c>
      <c r="K41" s="22">
        <f>-250+J41</f>
        <v>0</v>
      </c>
      <c r="L41" s="5"/>
      <c r="M41" s="5"/>
    </row>
    <row r="42" spans="1:13" ht="18.5">
      <c r="A42" s="75" t="s">
        <v>52</v>
      </c>
      <c r="B42" s="75"/>
      <c r="C42" s="75"/>
      <c r="D42" s="75"/>
      <c r="E42" s="75"/>
      <c r="F42" s="75"/>
      <c r="G42" s="19" t="s">
        <v>26</v>
      </c>
      <c r="H42" s="40">
        <v>1100</v>
      </c>
      <c r="I42" s="41">
        <v>0.8</v>
      </c>
      <c r="J42" s="21">
        <f>+H42*I42</f>
        <v>880</v>
      </c>
      <c r="K42" s="22">
        <f>-880+J42</f>
        <v>0</v>
      </c>
      <c r="L42" s="5"/>
      <c r="M42" s="5"/>
    </row>
    <row r="43" spans="1:13" ht="18.5">
      <c r="A43" s="75" t="s">
        <v>53</v>
      </c>
      <c r="B43" s="75"/>
      <c r="C43" s="75"/>
      <c r="D43" s="75"/>
      <c r="E43" s="75"/>
      <c r="F43" s="75"/>
      <c r="G43" s="24" t="s">
        <v>27</v>
      </c>
      <c r="H43" s="40">
        <v>10</v>
      </c>
      <c r="I43" s="41">
        <v>25.61</v>
      </c>
      <c r="J43" s="25">
        <f>+H43*I43</f>
        <v>256.10000000000002</v>
      </c>
      <c r="K43" s="22">
        <f>-256.1+J43</f>
        <v>0</v>
      </c>
      <c r="L43" s="5"/>
      <c r="M43" s="5"/>
    </row>
    <row r="44" spans="1:13">
      <c r="A44" s="76" t="s">
        <v>63</v>
      </c>
      <c r="B44" s="76"/>
      <c r="C44" s="76"/>
      <c r="D44" s="76"/>
      <c r="E44" s="76"/>
      <c r="F44" s="76"/>
      <c r="G44" s="76"/>
      <c r="H44" s="76"/>
      <c r="I44" s="76"/>
      <c r="J44" s="23">
        <f>SUM(J37:J43)</f>
        <v>2960.2999999999997</v>
      </c>
      <c r="K44" s="22">
        <f>-2960.3+J44</f>
        <v>0</v>
      </c>
      <c r="L44" s="5"/>
      <c r="M44" s="5"/>
    </row>
    <row r="45" spans="1:13">
      <c r="A45" s="74"/>
      <c r="B45" s="74"/>
      <c r="C45" s="74"/>
      <c r="D45" s="74"/>
      <c r="E45" s="74"/>
      <c r="F45" s="5"/>
      <c r="G45" s="7"/>
      <c r="H45" s="7"/>
      <c r="I45" s="10"/>
      <c r="J45" s="10"/>
      <c r="K45" s="5"/>
      <c r="L45" s="5"/>
      <c r="M45" s="5"/>
    </row>
    <row r="46" spans="1:13">
      <c r="A46" s="73" t="s">
        <v>64</v>
      </c>
      <c r="B46" s="73"/>
      <c r="C46" s="73"/>
      <c r="D46" s="73"/>
      <c r="E46" s="73"/>
      <c r="F46" s="73"/>
      <c r="G46" s="73"/>
      <c r="H46" s="73"/>
      <c r="I46" s="73"/>
      <c r="J46" s="73"/>
      <c r="K46" s="73"/>
      <c r="L46" s="5"/>
      <c r="M46" s="5"/>
    </row>
    <row r="47" spans="1:13" s="4" customFormat="1">
      <c r="A47" s="72" t="s">
        <v>21</v>
      </c>
      <c r="B47" s="72"/>
      <c r="C47" s="72"/>
      <c r="D47" s="72"/>
      <c r="E47" s="72"/>
      <c r="F47" s="72"/>
      <c r="G47" s="18" t="s">
        <v>22</v>
      </c>
      <c r="H47" s="18" t="s">
        <v>23</v>
      </c>
      <c r="I47" s="18" t="s">
        <v>24</v>
      </c>
      <c r="J47" s="18" t="s">
        <v>25</v>
      </c>
      <c r="K47" s="20" t="s">
        <v>48</v>
      </c>
      <c r="L47" s="5"/>
      <c r="M47" s="5"/>
    </row>
    <row r="48" spans="1:13" ht="18.75" customHeight="1">
      <c r="A48" s="63" t="s">
        <v>103</v>
      </c>
      <c r="B48" s="63"/>
      <c r="C48" s="63"/>
      <c r="D48" s="63"/>
      <c r="E48" s="63"/>
      <c r="F48" s="63"/>
      <c r="G48" s="19"/>
      <c r="H48" s="46"/>
      <c r="I48" s="47"/>
      <c r="J48" s="48">
        <f>+J33*(20%)</f>
        <v>389.55</v>
      </c>
      <c r="K48" s="22">
        <f>-389.55+J48</f>
        <v>0</v>
      </c>
      <c r="L48" s="5"/>
      <c r="M48" s="5"/>
    </row>
    <row r="49" spans="1:13">
      <c r="A49" s="63" t="s">
        <v>29</v>
      </c>
      <c r="B49" s="63"/>
      <c r="C49" s="63"/>
      <c r="D49" s="63"/>
      <c r="E49" s="63"/>
      <c r="F49" s="63"/>
      <c r="G49" s="19"/>
      <c r="H49" s="46"/>
      <c r="I49" s="47"/>
      <c r="J49" s="41">
        <v>160</v>
      </c>
      <c r="K49" s="22">
        <f>-160+J49</f>
        <v>0</v>
      </c>
      <c r="L49" s="5"/>
      <c r="M49" s="5"/>
    </row>
    <row r="50" spans="1:13">
      <c r="A50" s="63" t="s">
        <v>8</v>
      </c>
      <c r="B50" s="63"/>
      <c r="C50" s="63"/>
      <c r="D50" s="63"/>
      <c r="E50" s="63"/>
      <c r="F50" s="63"/>
      <c r="G50" s="19"/>
      <c r="H50" s="46"/>
      <c r="I50" s="47"/>
      <c r="J50" s="41">
        <v>225</v>
      </c>
      <c r="K50" s="22">
        <f>-225+J50</f>
        <v>0</v>
      </c>
      <c r="L50" s="5"/>
      <c r="M50" s="5"/>
    </row>
    <row r="51" spans="1:13" ht="18.5">
      <c r="A51" s="62" t="s">
        <v>54</v>
      </c>
      <c r="B51" s="62"/>
      <c r="C51" s="62"/>
      <c r="D51" s="62"/>
      <c r="E51" s="62"/>
      <c r="F51" s="62"/>
      <c r="G51" s="19"/>
      <c r="H51" s="46"/>
      <c r="I51" s="47"/>
      <c r="J51" s="49">
        <f>+J32*0.1</f>
        <v>284.375</v>
      </c>
      <c r="K51" s="22">
        <f>-284.375+J51</f>
        <v>0</v>
      </c>
      <c r="L51" s="5"/>
      <c r="M51" s="5"/>
    </row>
    <row r="52" spans="1:13">
      <c r="A52" s="63" t="s">
        <v>44</v>
      </c>
      <c r="B52" s="63"/>
      <c r="C52" s="63"/>
      <c r="D52" s="63"/>
      <c r="E52" s="63"/>
      <c r="F52" s="63"/>
      <c r="G52" s="19"/>
      <c r="H52" s="46"/>
      <c r="I52" s="47"/>
      <c r="J52" s="41">
        <v>200</v>
      </c>
      <c r="K52" s="22">
        <f>-200+J52</f>
        <v>0</v>
      </c>
      <c r="L52" s="5"/>
      <c r="M52" s="5"/>
    </row>
    <row r="53" spans="1:13" ht="18.5">
      <c r="A53" s="63" t="s">
        <v>55</v>
      </c>
      <c r="B53" s="63"/>
      <c r="C53" s="63"/>
      <c r="D53" s="63"/>
      <c r="E53" s="63"/>
      <c r="F53" s="63"/>
      <c r="G53" s="19"/>
      <c r="H53" s="46"/>
      <c r="I53" s="47"/>
      <c r="J53" s="49">
        <f>+(J32+J44+J48+J49+J50+J52)*(0.09)</f>
        <v>610.07399999999996</v>
      </c>
      <c r="K53" s="22">
        <f>-610.074+J53</f>
        <v>0</v>
      </c>
      <c r="L53" s="5"/>
      <c r="M53" s="5"/>
    </row>
    <row r="54" spans="1:13">
      <c r="A54" s="83" t="s">
        <v>65</v>
      </c>
      <c r="B54" s="83"/>
      <c r="C54" s="83"/>
      <c r="D54" s="83"/>
      <c r="E54" s="83"/>
      <c r="F54" s="83"/>
      <c r="G54" s="83"/>
      <c r="H54" s="83"/>
      <c r="I54" s="83"/>
      <c r="J54" s="50">
        <f>SUM(J48:J53)</f>
        <v>1868.9989999999998</v>
      </c>
      <c r="K54" s="22">
        <f>-1868.999+J54</f>
        <v>0</v>
      </c>
      <c r="L54" s="5"/>
      <c r="M54" s="5"/>
    </row>
    <row r="55" spans="1:13" ht="14.15" customHeight="1">
      <c r="A55" s="84" t="s">
        <v>66</v>
      </c>
      <c r="B55" s="84"/>
      <c r="C55" s="84"/>
      <c r="D55" s="84"/>
      <c r="E55" s="84"/>
      <c r="F55" s="84"/>
      <c r="G55" s="84"/>
      <c r="H55" s="84"/>
      <c r="I55" s="84"/>
      <c r="J55" s="50">
        <f>SUM(J32,J44,J54)</f>
        <v>7673.0489999999991</v>
      </c>
      <c r="K55" s="22">
        <f>-7673.049+J55</f>
        <v>0</v>
      </c>
      <c r="L55" s="5"/>
      <c r="M55" s="5"/>
    </row>
    <row r="56" spans="1:13" s="4" customFormat="1" ht="14.15" customHeight="1">
      <c r="A56" s="33"/>
      <c r="B56" s="33"/>
      <c r="C56" s="33"/>
      <c r="D56" s="33"/>
      <c r="E56" s="33"/>
      <c r="F56" s="33"/>
      <c r="G56" s="33"/>
      <c r="H56" s="33"/>
      <c r="I56" s="33"/>
      <c r="J56" s="12"/>
      <c r="K56" s="11"/>
      <c r="L56" s="5"/>
      <c r="M56" s="5"/>
    </row>
    <row r="57" spans="1:13">
      <c r="A57" s="76" t="s">
        <v>9</v>
      </c>
      <c r="B57" s="76"/>
      <c r="C57" s="76"/>
      <c r="D57" s="76"/>
      <c r="E57" s="76"/>
      <c r="F57" s="76"/>
      <c r="G57" s="76"/>
      <c r="H57" s="76"/>
      <c r="I57" s="76"/>
      <c r="J57" s="76"/>
      <c r="K57" s="76"/>
      <c r="L57" s="5"/>
      <c r="M57" s="5"/>
    </row>
    <row r="58" spans="1:13" s="4" customFormat="1">
      <c r="A58" s="72" t="s">
        <v>21</v>
      </c>
      <c r="B58" s="72"/>
      <c r="C58" s="72"/>
      <c r="D58" s="72"/>
      <c r="E58" s="72"/>
      <c r="F58" s="72"/>
      <c r="G58" s="18" t="s">
        <v>22</v>
      </c>
      <c r="H58" s="18" t="s">
        <v>23</v>
      </c>
      <c r="I58" s="18" t="s">
        <v>24</v>
      </c>
      <c r="J58" s="18" t="s">
        <v>25</v>
      </c>
      <c r="K58" s="20" t="s">
        <v>48</v>
      </c>
      <c r="L58" s="5"/>
      <c r="M58" s="5"/>
    </row>
    <row r="59" spans="1:13">
      <c r="A59" s="63" t="s">
        <v>17</v>
      </c>
      <c r="B59" s="63"/>
      <c r="C59" s="63"/>
      <c r="D59" s="63"/>
      <c r="E59" s="63"/>
      <c r="F59" s="63"/>
      <c r="G59" s="19" t="s">
        <v>16</v>
      </c>
      <c r="H59" s="40">
        <v>30</v>
      </c>
      <c r="I59" s="41">
        <v>300</v>
      </c>
      <c r="J59" s="21">
        <f>H59*I59</f>
        <v>9000</v>
      </c>
      <c r="K59" s="22">
        <f>-9000+J59</f>
        <v>0</v>
      </c>
      <c r="L59" s="5"/>
      <c r="M59" s="5"/>
    </row>
    <row r="60" spans="1:13">
      <c r="A60" s="63" t="s">
        <v>31</v>
      </c>
      <c r="B60" s="63"/>
      <c r="C60" s="63"/>
      <c r="D60" s="63"/>
      <c r="E60" s="63"/>
      <c r="F60" s="63"/>
      <c r="G60" s="19" t="s">
        <v>15</v>
      </c>
      <c r="H60" s="40">
        <v>1900</v>
      </c>
      <c r="I60" s="41">
        <v>0.8</v>
      </c>
      <c r="J60" s="21">
        <f>H60*I60</f>
        <v>1520</v>
      </c>
      <c r="K60" s="22">
        <f>-1520+J60</f>
        <v>0</v>
      </c>
      <c r="L60" s="5"/>
      <c r="M60" s="5"/>
    </row>
    <row r="61" spans="1:13">
      <c r="A61" s="63" t="s">
        <v>18</v>
      </c>
      <c r="B61" s="63"/>
      <c r="C61" s="63"/>
      <c r="D61" s="63"/>
      <c r="E61" s="63"/>
      <c r="F61" s="63"/>
      <c r="G61" s="19" t="s">
        <v>15</v>
      </c>
      <c r="H61" s="40">
        <v>1100</v>
      </c>
      <c r="I61" s="41">
        <v>0.8</v>
      </c>
      <c r="J61" s="21">
        <f>H61*I61</f>
        <v>880</v>
      </c>
      <c r="K61" s="22">
        <f>-880+J61</f>
        <v>0</v>
      </c>
      <c r="L61" s="5"/>
      <c r="M61" s="5"/>
    </row>
    <row r="62" spans="1:13" ht="18.5">
      <c r="A62" s="63" t="s">
        <v>68</v>
      </c>
      <c r="B62" s="63"/>
      <c r="C62" s="63"/>
      <c r="D62" s="63"/>
      <c r="E62" s="63"/>
      <c r="F62" s="63"/>
      <c r="G62" s="19"/>
      <c r="H62" s="24"/>
      <c r="I62" s="41"/>
      <c r="J62" s="25">
        <f>I62</f>
        <v>0</v>
      </c>
      <c r="K62" s="22">
        <f>-I62+I62</f>
        <v>0</v>
      </c>
      <c r="L62" s="5"/>
      <c r="M62" s="5"/>
    </row>
    <row r="63" spans="1:13">
      <c r="A63" s="76" t="s">
        <v>19</v>
      </c>
      <c r="B63" s="76"/>
      <c r="C63" s="76"/>
      <c r="D63" s="76"/>
      <c r="E63" s="76"/>
      <c r="F63" s="76"/>
      <c r="G63" s="76"/>
      <c r="H63" s="76"/>
      <c r="I63" s="76"/>
      <c r="J63" s="23">
        <f>SUM(J59:J62)</f>
        <v>11400</v>
      </c>
      <c r="K63" s="22">
        <f>-11400+J63</f>
        <v>0</v>
      </c>
      <c r="L63" s="5"/>
      <c r="M63" s="5"/>
    </row>
    <row r="64" spans="1:13">
      <c r="A64" s="76" t="s">
        <v>67</v>
      </c>
      <c r="B64" s="76"/>
      <c r="C64" s="76"/>
      <c r="D64" s="76"/>
      <c r="E64" s="76"/>
      <c r="F64" s="76"/>
      <c r="G64" s="76"/>
      <c r="H64" s="76"/>
      <c r="I64" s="76"/>
      <c r="J64" s="50">
        <f>+J63-J55</f>
        <v>3726.9510000000009</v>
      </c>
      <c r="K64" s="22">
        <f>-3726.951+J64</f>
        <v>0</v>
      </c>
      <c r="L64" s="5"/>
      <c r="M64" s="5"/>
    </row>
    <row r="65" spans="1:13" s="4" customFormat="1">
      <c r="A65" s="6"/>
      <c r="B65" s="6"/>
      <c r="C65" s="6"/>
      <c r="D65" s="6"/>
      <c r="E65" s="6"/>
      <c r="F65" s="6"/>
      <c r="G65" s="6"/>
      <c r="H65" s="6"/>
      <c r="I65" s="6"/>
      <c r="J65" s="12"/>
      <c r="K65" s="11"/>
      <c r="L65" s="5"/>
      <c r="M65" s="5"/>
    </row>
    <row r="66" spans="1:13">
      <c r="A66" s="67" t="s">
        <v>70</v>
      </c>
      <c r="B66" s="67"/>
      <c r="C66" s="67"/>
      <c r="D66" s="67"/>
      <c r="E66" s="67"/>
      <c r="F66" s="67"/>
      <c r="G66" s="67"/>
      <c r="H66" s="67"/>
      <c r="I66" s="67"/>
      <c r="J66" s="67"/>
      <c r="K66" s="53">
        <f>J55/I59</f>
        <v>25.576829999999998</v>
      </c>
      <c r="L66" s="5"/>
      <c r="M66" s="5"/>
    </row>
    <row r="67" spans="1:13">
      <c r="A67" s="67" t="s">
        <v>71</v>
      </c>
      <c r="B67" s="67"/>
      <c r="C67" s="67"/>
      <c r="D67" s="67"/>
      <c r="E67" s="67"/>
      <c r="F67" s="67"/>
      <c r="G67" s="67"/>
      <c r="H67" s="67"/>
      <c r="I67" s="67"/>
      <c r="J67" s="67"/>
      <c r="K67" s="11">
        <f>J55/H59</f>
        <v>255.76829999999998</v>
      </c>
      <c r="L67" s="5"/>
      <c r="M67" s="5"/>
    </row>
    <row r="68" spans="1:13">
      <c r="A68" s="71"/>
      <c r="B68" s="71"/>
      <c r="C68" s="71"/>
      <c r="D68" s="71"/>
      <c r="E68" s="71"/>
      <c r="F68" s="71"/>
      <c r="G68" s="71"/>
      <c r="H68" s="71"/>
      <c r="I68" s="34"/>
      <c r="J68" s="13"/>
      <c r="K68" s="5"/>
      <c r="L68" s="5"/>
      <c r="M68" s="5"/>
    </row>
    <row r="69" spans="1:13">
      <c r="A69" s="71"/>
      <c r="B69" s="71"/>
      <c r="C69" s="71"/>
      <c r="D69" s="71"/>
      <c r="E69" s="71"/>
      <c r="F69" s="71"/>
      <c r="G69" s="71"/>
      <c r="H69" s="71"/>
      <c r="I69" s="11"/>
      <c r="J69" s="13"/>
      <c r="K69" s="5"/>
      <c r="L69" s="5"/>
      <c r="M69" s="5"/>
    </row>
    <row r="70" spans="1:13">
      <c r="A70" s="68" t="s">
        <v>69</v>
      </c>
      <c r="B70" s="69"/>
      <c r="C70" s="69"/>
      <c r="D70" s="69"/>
      <c r="E70" s="69"/>
      <c r="F70" s="69"/>
      <c r="G70" s="69"/>
      <c r="H70" s="69"/>
      <c r="I70" s="70"/>
      <c r="J70" s="26" t="s">
        <v>40</v>
      </c>
      <c r="K70" s="20" t="s">
        <v>48</v>
      </c>
      <c r="L70" s="5"/>
      <c r="M70" s="5"/>
    </row>
    <row r="71" spans="1:13">
      <c r="A71" s="66" t="s">
        <v>101</v>
      </c>
      <c r="B71" s="66"/>
      <c r="C71" s="66"/>
      <c r="D71" s="66"/>
      <c r="E71" s="66"/>
      <c r="F71" s="66"/>
      <c r="G71" s="66"/>
      <c r="H71" s="66"/>
      <c r="I71" s="66"/>
      <c r="J71" s="51">
        <v>1</v>
      </c>
      <c r="K71" s="52">
        <f>J71-1</f>
        <v>0</v>
      </c>
      <c r="L71" s="5"/>
      <c r="M71" s="5"/>
    </row>
    <row r="72" spans="1:13">
      <c r="A72" s="66" t="s">
        <v>37</v>
      </c>
      <c r="B72" s="66"/>
      <c r="C72" s="66"/>
      <c r="D72" s="66"/>
      <c r="E72" s="66"/>
      <c r="F72" s="66"/>
      <c r="G72" s="66"/>
      <c r="H72" s="66"/>
      <c r="I72" s="66"/>
      <c r="J72" s="23">
        <f>J63*J71</f>
        <v>11400</v>
      </c>
      <c r="K72" s="36">
        <f>(J72-J63)</f>
        <v>0</v>
      </c>
      <c r="L72" s="5"/>
      <c r="M72" s="5"/>
    </row>
    <row r="73" spans="1:13" s="4" customFormat="1">
      <c r="A73" s="66" t="s">
        <v>38</v>
      </c>
      <c r="B73" s="66"/>
      <c r="C73" s="66"/>
      <c r="D73" s="66"/>
      <c r="E73" s="66"/>
      <c r="F73" s="66"/>
      <c r="G73" s="66"/>
      <c r="H73" s="66"/>
      <c r="I73" s="66"/>
      <c r="J73" s="23">
        <f>J55*J71</f>
        <v>7673.0489999999991</v>
      </c>
      <c r="K73" s="36">
        <f>(J73-J55)</f>
        <v>0</v>
      </c>
      <c r="L73" s="5"/>
      <c r="M73" s="5"/>
    </row>
    <row r="74" spans="1:13" s="4" customFormat="1">
      <c r="A74" s="66" t="s">
        <v>39</v>
      </c>
      <c r="B74" s="66"/>
      <c r="C74" s="66"/>
      <c r="D74" s="66"/>
      <c r="E74" s="66"/>
      <c r="F74" s="66"/>
      <c r="G74" s="66"/>
      <c r="H74" s="66"/>
      <c r="I74" s="66"/>
      <c r="J74" s="23">
        <f>J72-J73</f>
        <v>3726.9510000000009</v>
      </c>
      <c r="K74" s="36">
        <f>(J74-J64)</f>
        <v>0</v>
      </c>
      <c r="L74" s="5"/>
      <c r="M74" s="5"/>
    </row>
    <row r="75" spans="1:13" s="4" customFormat="1">
      <c r="A75" s="66" t="s">
        <v>89</v>
      </c>
      <c r="B75" s="66"/>
      <c r="C75" s="66"/>
      <c r="D75" s="66"/>
      <c r="E75" s="66"/>
      <c r="F75" s="66"/>
      <c r="G75" s="66"/>
      <c r="H75" s="66"/>
      <c r="I75" s="66"/>
      <c r="J75" s="26">
        <f>K66*J71</f>
        <v>25.576829999999998</v>
      </c>
      <c r="K75" s="35">
        <f>J75-K66</f>
        <v>0</v>
      </c>
      <c r="L75" s="5"/>
      <c r="M75" s="5"/>
    </row>
    <row r="76" spans="1:13" s="4" customFormat="1">
      <c r="A76" s="5"/>
      <c r="B76" s="5"/>
      <c r="C76" s="5"/>
      <c r="D76" s="5"/>
      <c r="E76" s="5"/>
      <c r="F76" s="5"/>
      <c r="G76" s="7"/>
      <c r="H76" s="7"/>
      <c r="I76" s="14"/>
      <c r="J76" s="13"/>
      <c r="K76" s="5"/>
      <c r="L76" s="5"/>
      <c r="M76" s="5"/>
    </row>
    <row r="77" spans="1:13">
      <c r="A77" s="5"/>
      <c r="B77" s="5"/>
      <c r="C77" s="5"/>
      <c r="D77" s="5"/>
      <c r="E77" s="5"/>
      <c r="F77" s="5"/>
      <c r="G77" s="7"/>
      <c r="H77" s="7"/>
      <c r="I77" s="14"/>
      <c r="J77" s="13"/>
      <c r="K77" s="5"/>
      <c r="L77" s="5"/>
      <c r="M77" s="5"/>
    </row>
    <row r="78" spans="1:13">
      <c r="A78" s="71"/>
      <c r="B78" s="71"/>
      <c r="C78" s="71"/>
      <c r="D78" s="71"/>
      <c r="E78" s="5"/>
      <c r="F78" s="5"/>
      <c r="G78" s="7"/>
      <c r="H78" s="7"/>
      <c r="I78" s="14"/>
      <c r="J78" s="13"/>
      <c r="K78" s="5"/>
      <c r="L78" s="5"/>
      <c r="M78" s="5"/>
    </row>
    <row r="79" spans="1:13" ht="14.25" customHeight="1">
      <c r="A79" s="5"/>
      <c r="B79" s="5"/>
      <c r="C79" s="5"/>
      <c r="D79" s="5"/>
      <c r="E79" s="5"/>
      <c r="F79" s="5"/>
      <c r="G79" s="7"/>
      <c r="H79" s="7"/>
      <c r="I79" s="14"/>
      <c r="J79" s="14"/>
      <c r="K79" s="5"/>
      <c r="L79" s="5"/>
      <c r="M79" s="5"/>
    </row>
    <row r="80" spans="1:13">
      <c r="A80" s="60" t="s">
        <v>30</v>
      </c>
      <c r="B80" s="60"/>
      <c r="C80" s="60"/>
      <c r="D80" s="60"/>
      <c r="E80" s="60"/>
      <c r="F80" s="60"/>
      <c r="G80" s="60"/>
      <c r="H80" s="60"/>
      <c r="I80" s="60"/>
      <c r="J80" s="60"/>
      <c r="K80" s="60"/>
      <c r="L80" s="5"/>
      <c r="M80" s="5"/>
    </row>
    <row r="81" spans="1:13" ht="18.5">
      <c r="A81" s="61" t="s">
        <v>79</v>
      </c>
      <c r="B81" s="61"/>
      <c r="C81" s="61"/>
      <c r="D81" s="61"/>
      <c r="E81" s="61"/>
      <c r="F81" s="61"/>
      <c r="G81" s="61"/>
      <c r="H81" s="61"/>
      <c r="I81" s="61"/>
      <c r="J81" s="61"/>
      <c r="K81" s="61"/>
      <c r="L81" s="5"/>
      <c r="M81" s="5"/>
    </row>
    <row r="82" spans="1:13" ht="18.5">
      <c r="A82" s="61" t="s">
        <v>78</v>
      </c>
      <c r="B82" s="61"/>
      <c r="C82" s="61"/>
      <c r="D82" s="61"/>
      <c r="E82" s="61"/>
      <c r="F82" s="61"/>
      <c r="G82" s="61"/>
      <c r="H82" s="61"/>
      <c r="I82" s="61"/>
      <c r="J82" s="61"/>
      <c r="K82" s="61"/>
      <c r="L82" s="5"/>
      <c r="M82" s="5"/>
    </row>
    <row r="83" spans="1:13" ht="18.5">
      <c r="A83" s="61" t="s">
        <v>77</v>
      </c>
      <c r="B83" s="61"/>
      <c r="C83" s="61"/>
      <c r="D83" s="61"/>
      <c r="E83" s="61"/>
      <c r="F83" s="61"/>
      <c r="G83" s="61"/>
      <c r="H83" s="61"/>
      <c r="I83" s="61"/>
      <c r="J83" s="61"/>
      <c r="K83" s="61"/>
      <c r="L83" s="5"/>
      <c r="M83" s="5"/>
    </row>
    <row r="84" spans="1:13" ht="18.5">
      <c r="A84" s="61" t="s">
        <v>76</v>
      </c>
      <c r="B84" s="61"/>
      <c r="C84" s="61"/>
      <c r="D84" s="61"/>
      <c r="E84" s="61"/>
      <c r="F84" s="61"/>
      <c r="G84" s="61"/>
      <c r="H84" s="61"/>
      <c r="I84" s="61"/>
      <c r="J84" s="61"/>
      <c r="K84" s="61"/>
      <c r="L84" s="5"/>
      <c r="M84" s="5"/>
    </row>
    <row r="85" spans="1:13" ht="18.5">
      <c r="A85" s="61" t="s">
        <v>75</v>
      </c>
      <c r="B85" s="61"/>
      <c r="C85" s="61"/>
      <c r="D85" s="61"/>
      <c r="E85" s="61"/>
      <c r="F85" s="61"/>
      <c r="G85" s="61"/>
      <c r="H85" s="61"/>
      <c r="I85" s="61"/>
      <c r="J85" s="61"/>
      <c r="K85" s="61"/>
      <c r="L85" s="5"/>
      <c r="M85" s="5"/>
    </row>
    <row r="86" spans="1:13" ht="18.5">
      <c r="A86" s="61" t="s">
        <v>74</v>
      </c>
      <c r="B86" s="61"/>
      <c r="C86" s="61"/>
      <c r="D86" s="61"/>
      <c r="E86" s="61"/>
      <c r="F86" s="61"/>
      <c r="G86" s="61"/>
      <c r="H86" s="61"/>
      <c r="I86" s="61"/>
      <c r="J86" s="61"/>
      <c r="K86" s="61"/>
      <c r="L86" s="5"/>
      <c r="M86" s="5"/>
    </row>
    <row r="87" spans="1:13" ht="18.5">
      <c r="A87" s="61" t="s">
        <v>104</v>
      </c>
      <c r="B87" s="61"/>
      <c r="C87" s="61"/>
      <c r="D87" s="61"/>
      <c r="E87" s="61"/>
      <c r="F87" s="61"/>
      <c r="G87" s="61"/>
      <c r="H87" s="61"/>
      <c r="I87" s="61"/>
      <c r="J87" s="61"/>
      <c r="K87" s="61"/>
      <c r="L87" s="5"/>
      <c r="M87" s="5"/>
    </row>
    <row r="88" spans="1:13" ht="18.5">
      <c r="A88" s="61" t="s">
        <v>73</v>
      </c>
      <c r="B88" s="61"/>
      <c r="C88" s="61"/>
      <c r="D88" s="61"/>
      <c r="E88" s="61"/>
      <c r="F88" s="61"/>
      <c r="G88" s="61"/>
      <c r="H88" s="61"/>
      <c r="I88" s="61"/>
      <c r="J88" s="61"/>
      <c r="K88" s="61"/>
      <c r="L88" s="5"/>
      <c r="M88" s="5"/>
    </row>
    <row r="89" spans="1:13" ht="16" customHeight="1">
      <c r="A89" s="64" t="s">
        <v>72</v>
      </c>
      <c r="B89" s="64"/>
      <c r="C89" s="64"/>
      <c r="D89" s="64"/>
      <c r="E89" s="64"/>
      <c r="F89" s="64"/>
      <c r="G89" s="64"/>
      <c r="H89" s="64"/>
      <c r="I89" s="64"/>
      <c r="J89" s="64"/>
      <c r="K89" s="64"/>
      <c r="L89" s="5"/>
      <c r="M89" s="5"/>
    </row>
    <row r="90" spans="1:13" s="4" customFormat="1" ht="16" customHeight="1">
      <c r="A90" s="64"/>
      <c r="B90" s="64"/>
      <c r="C90" s="64"/>
      <c r="D90" s="64"/>
      <c r="E90" s="64"/>
      <c r="F90" s="64"/>
      <c r="G90" s="64"/>
      <c r="H90" s="64"/>
      <c r="I90" s="64"/>
      <c r="J90" s="64"/>
      <c r="K90" s="64"/>
      <c r="L90" s="5"/>
      <c r="M90" s="5"/>
    </row>
    <row r="91" spans="1:13" ht="18.5" customHeight="1">
      <c r="A91" s="65" t="s">
        <v>80</v>
      </c>
      <c r="B91" s="65"/>
      <c r="C91" s="65"/>
      <c r="D91" s="65"/>
      <c r="E91" s="65"/>
      <c r="F91" s="65"/>
      <c r="G91" s="65"/>
      <c r="H91" s="65"/>
      <c r="I91" s="65"/>
      <c r="J91" s="65"/>
      <c r="K91" s="65"/>
      <c r="L91" s="5"/>
      <c r="M91" s="5"/>
    </row>
    <row r="92" spans="1:13" s="4" customFormat="1">
      <c r="A92" s="65"/>
      <c r="B92" s="65"/>
      <c r="C92" s="65"/>
      <c r="D92" s="65"/>
      <c r="E92" s="65"/>
      <c r="F92" s="65"/>
      <c r="G92" s="65"/>
      <c r="H92" s="65"/>
      <c r="I92" s="65"/>
      <c r="J92" s="65"/>
      <c r="K92" s="65"/>
      <c r="L92" s="5"/>
      <c r="M92" s="5"/>
    </row>
    <row r="93" spans="1:13" s="4" customFormat="1">
      <c r="A93" s="37"/>
      <c r="B93" s="37"/>
      <c r="C93" s="37"/>
      <c r="D93" s="37"/>
      <c r="E93" s="37"/>
      <c r="F93" s="37"/>
      <c r="G93" s="7"/>
      <c r="H93" s="7"/>
      <c r="I93" s="7"/>
      <c r="J93" s="7"/>
      <c r="K93" s="5"/>
      <c r="L93" s="5"/>
      <c r="M93" s="5"/>
    </row>
    <row r="94" spans="1:13" s="4" customFormat="1">
      <c r="A94" s="37"/>
      <c r="B94" s="37"/>
      <c r="C94" s="37"/>
      <c r="D94" s="37"/>
      <c r="E94" s="37"/>
      <c r="F94" s="37"/>
      <c r="G94" s="7"/>
      <c r="H94" s="7"/>
      <c r="I94" s="7"/>
      <c r="J94" s="7"/>
      <c r="K94" s="5"/>
      <c r="L94" s="5"/>
      <c r="M94" s="5"/>
    </row>
    <row r="95" spans="1:13">
      <c r="A95" s="85" t="s">
        <v>32</v>
      </c>
      <c r="B95" s="85"/>
      <c r="C95" s="85"/>
      <c r="D95" s="85"/>
      <c r="E95" s="85"/>
      <c r="F95" s="85"/>
      <c r="G95" s="85"/>
      <c r="H95" s="85"/>
      <c r="I95" s="85"/>
      <c r="J95" s="85"/>
      <c r="K95" s="85"/>
      <c r="L95" s="5"/>
      <c r="M95" s="5"/>
    </row>
    <row r="96" spans="1:13">
      <c r="A96" s="32" t="s">
        <v>81</v>
      </c>
      <c r="B96" s="16"/>
      <c r="C96" s="5"/>
      <c r="D96" s="5"/>
      <c r="E96" s="5"/>
      <c r="F96" s="5"/>
      <c r="G96" s="7"/>
      <c r="H96" s="7"/>
      <c r="I96" s="7"/>
      <c r="J96" s="7"/>
      <c r="K96" s="5"/>
      <c r="L96" s="5"/>
      <c r="M96" s="5"/>
    </row>
    <row r="97" spans="1:13">
      <c r="A97" s="15" t="s">
        <v>90</v>
      </c>
      <c r="B97" s="16"/>
      <c r="C97" s="5"/>
      <c r="D97" s="5"/>
      <c r="E97" s="5"/>
      <c r="F97" s="5"/>
      <c r="G97" s="7"/>
      <c r="H97" s="7"/>
      <c r="I97" s="7"/>
      <c r="J97" s="7"/>
      <c r="K97" s="5"/>
      <c r="L97" s="5"/>
      <c r="M97" s="5"/>
    </row>
    <row r="98" spans="1:13">
      <c r="A98" s="74" t="s">
        <v>91</v>
      </c>
      <c r="B98" s="74"/>
      <c r="C98" s="74"/>
      <c r="D98" s="74"/>
      <c r="E98" s="74"/>
      <c r="F98" s="74"/>
      <c r="G98" s="74"/>
      <c r="H98" s="74"/>
      <c r="I98" s="74"/>
      <c r="J98" s="74"/>
      <c r="K98" s="74"/>
      <c r="L98" s="5"/>
      <c r="M98" s="5"/>
    </row>
    <row r="99" spans="1:13">
      <c r="A99" s="5"/>
      <c r="B99" s="5"/>
      <c r="C99" s="5"/>
      <c r="D99" s="5"/>
      <c r="E99" s="5"/>
      <c r="F99" s="5"/>
      <c r="G99" s="5"/>
      <c r="H99" s="5"/>
      <c r="I99" s="5"/>
      <c r="J99" s="5"/>
      <c r="K99" s="5"/>
      <c r="L99" s="5"/>
      <c r="M99" s="5"/>
    </row>
    <row r="100" spans="1:13" s="4" customFormat="1">
      <c r="A100" s="9" t="s">
        <v>85</v>
      </c>
      <c r="B100" s="5"/>
      <c r="C100" s="5"/>
      <c r="D100" s="5"/>
      <c r="E100" s="5"/>
      <c r="F100" s="5"/>
      <c r="G100" s="5"/>
      <c r="H100" s="5"/>
      <c r="I100" s="5"/>
      <c r="J100" s="5"/>
      <c r="K100" s="5"/>
      <c r="L100" s="5"/>
      <c r="M100" s="5"/>
    </row>
    <row r="101" spans="1:13" s="4" customFormat="1">
      <c r="A101" s="5" t="s">
        <v>92</v>
      </c>
      <c r="B101" s="5"/>
      <c r="C101" s="5"/>
      <c r="D101" s="5"/>
      <c r="E101" s="5"/>
      <c r="F101" s="5"/>
      <c r="G101" s="5"/>
      <c r="H101" s="5"/>
      <c r="I101" s="5"/>
      <c r="J101" s="5"/>
      <c r="K101" s="5"/>
      <c r="L101" s="5"/>
      <c r="M101" s="5"/>
    </row>
    <row r="102" spans="1:13" s="4" customFormat="1">
      <c r="A102" s="5" t="s">
        <v>93</v>
      </c>
      <c r="B102" s="5"/>
      <c r="C102" s="5"/>
      <c r="D102" s="5"/>
      <c r="E102" s="5"/>
      <c r="F102" s="5"/>
      <c r="G102" s="5"/>
      <c r="H102" s="5"/>
      <c r="I102" s="5"/>
      <c r="J102" s="5"/>
      <c r="K102" s="5"/>
      <c r="L102" s="5"/>
      <c r="M102" s="5"/>
    </row>
    <row r="103" spans="1:13" s="4" customFormat="1">
      <c r="A103" s="5" t="s">
        <v>94</v>
      </c>
      <c r="B103" s="5"/>
      <c r="C103" s="5"/>
      <c r="D103" s="5"/>
      <c r="E103" s="5"/>
      <c r="F103" s="5"/>
      <c r="G103" s="5"/>
      <c r="H103" s="5"/>
      <c r="I103" s="5"/>
      <c r="J103" s="5"/>
      <c r="K103" s="5"/>
      <c r="L103" s="5"/>
      <c r="M103" s="5"/>
    </row>
    <row r="104" spans="1:13" s="4" customFormat="1">
      <c r="A104" s="5"/>
      <c r="B104" s="5"/>
      <c r="C104" s="5"/>
      <c r="D104" s="5"/>
      <c r="E104" s="5"/>
      <c r="F104" s="5"/>
      <c r="G104" s="5"/>
      <c r="H104" s="5"/>
      <c r="I104" s="5"/>
      <c r="J104" s="5"/>
      <c r="K104" s="5"/>
      <c r="L104" s="5"/>
      <c r="M104" s="5"/>
    </row>
    <row r="105" spans="1:13" s="4" customFormat="1">
      <c r="A105" s="9" t="s">
        <v>95</v>
      </c>
      <c r="B105" s="5"/>
      <c r="C105" s="5"/>
      <c r="D105" s="5"/>
      <c r="E105" s="5"/>
      <c r="F105" s="5"/>
      <c r="G105" s="5"/>
      <c r="H105" s="5"/>
      <c r="I105" s="5"/>
      <c r="J105" s="5"/>
      <c r="K105" s="5"/>
      <c r="L105" s="5"/>
      <c r="M105" s="5"/>
    </row>
    <row r="106" spans="1:13" s="4" customFormat="1">
      <c r="A106" s="9" t="s">
        <v>82</v>
      </c>
      <c r="B106" s="5"/>
      <c r="C106" s="5"/>
      <c r="D106" s="5"/>
      <c r="E106" s="5"/>
      <c r="F106" s="5"/>
      <c r="G106" s="5"/>
      <c r="H106" s="5"/>
      <c r="I106" s="5"/>
      <c r="J106" s="5"/>
      <c r="K106" s="5"/>
      <c r="L106" s="5"/>
      <c r="M106" s="5"/>
    </row>
    <row r="107" spans="1:13" s="4" customFormat="1">
      <c r="A107" s="5" t="s">
        <v>90</v>
      </c>
      <c r="B107" s="5"/>
      <c r="C107" s="5"/>
      <c r="D107" s="5"/>
      <c r="E107" s="5"/>
      <c r="F107" s="5"/>
      <c r="G107" s="5"/>
      <c r="H107" s="5"/>
      <c r="I107" s="5"/>
      <c r="J107" s="5"/>
      <c r="K107" s="5"/>
      <c r="L107" s="5"/>
      <c r="M107" s="5"/>
    </row>
    <row r="108" spans="1:13">
      <c r="A108" s="28" t="s">
        <v>94</v>
      </c>
      <c r="B108" s="28"/>
      <c r="C108" s="28"/>
      <c r="D108" s="28"/>
      <c r="E108" s="28"/>
      <c r="F108" s="28"/>
      <c r="G108" s="28"/>
      <c r="H108" s="28"/>
      <c r="I108" s="28"/>
      <c r="J108" s="28"/>
      <c r="K108" s="28"/>
      <c r="L108" s="5"/>
      <c r="M108" s="5"/>
    </row>
    <row r="109" spans="1:13" s="4" customFormat="1">
      <c r="A109" s="28"/>
      <c r="B109" s="28"/>
      <c r="C109" s="28"/>
      <c r="D109" s="28"/>
      <c r="E109" s="28"/>
      <c r="F109" s="28"/>
      <c r="G109" s="28"/>
      <c r="H109" s="28"/>
      <c r="I109" s="28"/>
      <c r="J109" s="28"/>
      <c r="K109" s="28"/>
      <c r="L109" s="5"/>
      <c r="M109" s="5"/>
    </row>
    <row r="110" spans="1:13" s="4" customFormat="1">
      <c r="A110" s="27" t="s">
        <v>83</v>
      </c>
      <c r="B110" s="28"/>
      <c r="C110" s="28"/>
      <c r="D110" s="28"/>
      <c r="E110" s="28"/>
      <c r="F110" s="28"/>
      <c r="G110" s="28"/>
      <c r="H110" s="28"/>
      <c r="I110" s="28"/>
      <c r="J110" s="28"/>
      <c r="K110" s="28"/>
      <c r="L110" s="5"/>
      <c r="M110" s="5"/>
    </row>
    <row r="111" spans="1:13" s="4" customFormat="1">
      <c r="A111" s="28" t="s">
        <v>84</v>
      </c>
      <c r="B111" s="28"/>
      <c r="C111" s="28"/>
      <c r="D111" s="28"/>
      <c r="E111" s="28"/>
      <c r="F111" s="28"/>
      <c r="G111" s="28"/>
      <c r="H111" s="28"/>
      <c r="I111" s="28"/>
      <c r="J111" s="28"/>
      <c r="K111" s="28"/>
      <c r="L111" s="5"/>
      <c r="M111" s="5"/>
    </row>
    <row r="112" spans="1:13" s="4" customFormat="1">
      <c r="A112" s="28" t="s">
        <v>96</v>
      </c>
      <c r="B112" s="28"/>
      <c r="C112" s="28"/>
      <c r="D112" s="28"/>
      <c r="E112" s="28"/>
      <c r="F112" s="28"/>
      <c r="G112" s="28"/>
      <c r="H112" s="28"/>
      <c r="I112" s="28"/>
      <c r="J112" s="28"/>
      <c r="K112" s="28"/>
      <c r="L112" s="5"/>
      <c r="M112" s="5"/>
    </row>
    <row r="113" spans="1:13" s="4" customFormat="1">
      <c r="A113" s="28"/>
      <c r="B113" s="28"/>
      <c r="C113" s="28"/>
      <c r="D113" s="28"/>
      <c r="E113" s="28"/>
      <c r="F113" s="28"/>
      <c r="G113" s="28"/>
      <c r="H113" s="28"/>
      <c r="I113" s="28"/>
      <c r="J113" s="28"/>
      <c r="K113" s="28"/>
      <c r="L113" s="5"/>
      <c r="M113" s="5"/>
    </row>
    <row r="114" spans="1:13" s="4" customFormat="1">
      <c r="A114" s="27" t="s">
        <v>100</v>
      </c>
      <c r="B114" s="28"/>
      <c r="C114" s="28"/>
      <c r="D114" s="28"/>
      <c r="E114" s="28"/>
      <c r="F114" s="28"/>
      <c r="G114" s="28"/>
      <c r="H114" s="28"/>
      <c r="I114" s="28"/>
      <c r="J114" s="28"/>
      <c r="K114" s="28"/>
      <c r="L114" s="5"/>
      <c r="M114" s="5"/>
    </row>
    <row r="115" spans="1:13">
      <c r="A115" s="28" t="s">
        <v>84</v>
      </c>
      <c r="B115" s="5"/>
      <c r="C115" s="5"/>
      <c r="D115" s="5"/>
      <c r="E115" s="5"/>
      <c r="F115" s="5"/>
      <c r="G115" s="7"/>
      <c r="H115" s="7"/>
      <c r="I115" s="7"/>
      <c r="J115" s="7"/>
      <c r="K115" s="5"/>
      <c r="L115" s="5"/>
      <c r="M115" s="5"/>
    </row>
    <row r="116" spans="1:13">
      <c r="A116" s="28" t="s">
        <v>96</v>
      </c>
      <c r="B116" s="27"/>
      <c r="C116" s="27"/>
      <c r="D116" s="27"/>
      <c r="E116" s="27"/>
      <c r="F116" s="27"/>
      <c r="G116" s="27"/>
      <c r="H116" s="27"/>
      <c r="I116" s="27"/>
      <c r="J116" s="27"/>
      <c r="K116" s="27"/>
      <c r="L116" s="5"/>
      <c r="M116" s="5"/>
    </row>
    <row r="117" spans="1:13" s="4" customFormat="1">
      <c r="A117" s="28"/>
      <c r="B117" s="27"/>
      <c r="C117" s="27"/>
      <c r="D117" s="27"/>
      <c r="E117" s="27"/>
      <c r="F117" s="27"/>
      <c r="G117" s="27"/>
      <c r="H117" s="27"/>
      <c r="I117" s="27"/>
      <c r="J117" s="27"/>
      <c r="K117" s="27"/>
      <c r="L117" s="5"/>
      <c r="M117" s="5"/>
    </row>
    <row r="118" spans="1:13" s="4" customFormat="1">
      <c r="A118" s="27" t="s">
        <v>97</v>
      </c>
      <c r="B118" s="27"/>
      <c r="C118" s="27"/>
      <c r="D118" s="27"/>
      <c r="E118" s="27"/>
      <c r="F118" s="27"/>
      <c r="G118" s="27"/>
      <c r="H118" s="27"/>
      <c r="I118" s="27"/>
      <c r="J118" s="27"/>
      <c r="K118" s="27"/>
      <c r="L118" s="5"/>
      <c r="M118" s="5"/>
    </row>
    <row r="119" spans="1:13" s="4" customFormat="1">
      <c r="A119" s="28" t="s">
        <v>98</v>
      </c>
      <c r="B119" s="27"/>
      <c r="C119" s="27"/>
      <c r="D119" s="27"/>
      <c r="E119" s="27"/>
      <c r="F119" s="27"/>
      <c r="G119" s="27"/>
      <c r="H119" s="27"/>
      <c r="I119" s="27"/>
      <c r="J119" s="27"/>
      <c r="K119" s="27"/>
      <c r="L119" s="5"/>
      <c r="M119" s="5"/>
    </row>
    <row r="120" spans="1:13" s="4" customFormat="1">
      <c r="A120" s="28"/>
      <c r="B120" s="27"/>
      <c r="C120" s="27"/>
      <c r="D120" s="27"/>
      <c r="E120" s="27"/>
      <c r="F120" s="27"/>
      <c r="G120" s="27"/>
      <c r="H120" s="27"/>
      <c r="I120" s="27"/>
      <c r="J120" s="27"/>
      <c r="K120" s="27"/>
      <c r="L120" s="5"/>
      <c r="M120" s="5"/>
    </row>
    <row r="121" spans="1:13" s="4" customFormat="1">
      <c r="A121" s="28"/>
      <c r="B121" s="27"/>
      <c r="C121" s="27"/>
      <c r="D121" s="27"/>
      <c r="E121" s="27"/>
      <c r="F121" s="27"/>
      <c r="G121" s="27"/>
      <c r="H121" s="27"/>
      <c r="I121" s="27"/>
      <c r="J121" s="27"/>
      <c r="K121" s="27"/>
      <c r="L121" s="5"/>
      <c r="M121" s="5"/>
    </row>
    <row r="122" spans="1:13" s="4" customFormat="1">
      <c r="A122" s="59" t="s">
        <v>99</v>
      </c>
      <c r="B122" s="59"/>
      <c r="C122" s="59"/>
      <c r="D122" s="59"/>
      <c r="E122" s="59"/>
      <c r="F122" s="59"/>
      <c r="G122" s="59"/>
      <c r="H122" s="59" t="s">
        <v>105</v>
      </c>
      <c r="I122" s="59"/>
      <c r="J122" s="59"/>
      <c r="K122" s="59"/>
      <c r="L122" s="5"/>
      <c r="M122" s="5"/>
    </row>
    <row r="123" spans="1:13">
      <c r="A123" s="17"/>
      <c r="B123" s="17"/>
      <c r="C123" s="17"/>
      <c r="D123" s="17"/>
      <c r="E123" s="17"/>
      <c r="F123" s="17"/>
      <c r="G123" s="17"/>
      <c r="H123" s="17"/>
      <c r="I123" s="17"/>
      <c r="J123" s="17"/>
      <c r="K123" s="17"/>
      <c r="L123" s="5"/>
      <c r="M123" s="5"/>
    </row>
    <row r="124" spans="1:13" s="3" customFormat="1" ht="84" customHeight="1">
      <c r="A124" s="54" t="s">
        <v>49</v>
      </c>
      <c r="B124" s="54"/>
      <c r="C124" s="54"/>
      <c r="D124" s="54"/>
      <c r="E124" s="54"/>
      <c r="F124" s="54"/>
      <c r="G124" s="54"/>
      <c r="H124" s="54"/>
      <c r="I124" s="54"/>
      <c r="J124" s="54"/>
      <c r="K124" s="54"/>
      <c r="L124" s="39"/>
      <c r="M124" s="7"/>
    </row>
    <row r="125" spans="1:13" s="3" customFormat="1" ht="19.5" customHeight="1">
      <c r="A125" s="7"/>
      <c r="B125" s="7"/>
      <c r="C125" s="7"/>
      <c r="D125" s="7"/>
      <c r="E125" s="7"/>
      <c r="F125" s="7"/>
      <c r="G125" s="7"/>
      <c r="H125" s="7"/>
      <c r="I125" s="7"/>
      <c r="J125" s="7"/>
      <c r="K125" s="7"/>
      <c r="L125" s="7"/>
      <c r="M125" s="7"/>
    </row>
    <row r="126" spans="1:13" s="3" customFormat="1" ht="19.5" customHeight="1">
      <c r="A126" s="7"/>
      <c r="B126" s="7"/>
      <c r="C126" s="7"/>
      <c r="D126" s="7"/>
      <c r="E126" s="7"/>
      <c r="F126" s="7"/>
      <c r="G126" s="7"/>
      <c r="H126" s="7"/>
      <c r="I126" s="7"/>
      <c r="J126" s="7"/>
      <c r="K126" s="7"/>
      <c r="L126" s="7"/>
      <c r="M126" s="7"/>
    </row>
    <row r="127" spans="1:13" s="3" customFormat="1" ht="19.5" customHeight="1">
      <c r="A127" s="55" t="s">
        <v>86</v>
      </c>
      <c r="B127" s="55"/>
      <c r="C127" s="55"/>
      <c r="D127" s="55"/>
      <c r="E127" s="55"/>
      <c r="F127" s="55"/>
      <c r="G127" s="55"/>
      <c r="H127" s="55"/>
      <c r="I127" s="55"/>
      <c r="J127" s="55"/>
      <c r="K127" s="55"/>
      <c r="L127" s="38"/>
    </row>
    <row r="128" spans="1:13" s="3" customFormat="1" ht="19.5" customHeight="1">
      <c r="A128" s="55"/>
      <c r="B128" s="55"/>
      <c r="C128" s="55"/>
      <c r="D128" s="55"/>
      <c r="E128" s="55"/>
      <c r="F128" s="55"/>
      <c r="G128" s="55"/>
      <c r="H128" s="55"/>
      <c r="I128" s="55"/>
      <c r="J128" s="55"/>
      <c r="K128" s="55"/>
      <c r="L128" s="38"/>
    </row>
    <row r="129" spans="1:11">
      <c r="A129" s="5"/>
      <c r="B129" s="5"/>
      <c r="C129" s="5"/>
      <c r="D129" s="5"/>
      <c r="E129" s="5"/>
      <c r="F129" s="5"/>
      <c r="G129" s="7"/>
      <c r="H129" s="7"/>
      <c r="I129" s="7"/>
      <c r="J129" s="7"/>
      <c r="K129" s="5"/>
    </row>
    <row r="130" spans="1:11">
      <c r="A130" s="5"/>
      <c r="B130" s="5"/>
      <c r="C130" s="5"/>
      <c r="D130" s="5"/>
      <c r="E130" s="5"/>
      <c r="F130" s="5"/>
      <c r="G130" s="7"/>
      <c r="H130" s="7"/>
      <c r="I130" s="7"/>
      <c r="J130" s="7"/>
      <c r="K130" s="5"/>
    </row>
    <row r="131" spans="1:11">
      <c r="A131" s="5"/>
      <c r="B131" s="5"/>
      <c r="C131" s="5"/>
      <c r="D131" s="5"/>
      <c r="E131" s="5"/>
      <c r="F131" s="5"/>
      <c r="G131" s="7"/>
      <c r="H131" s="7"/>
      <c r="I131" s="7"/>
      <c r="J131" s="7"/>
      <c r="K131" s="5"/>
    </row>
    <row r="132" spans="1:11">
      <c r="A132" s="5"/>
      <c r="B132" s="5"/>
      <c r="C132" s="5"/>
      <c r="D132" s="5"/>
      <c r="E132" s="5"/>
      <c r="F132" s="5"/>
      <c r="G132" s="7"/>
      <c r="H132" s="7"/>
      <c r="I132" s="7"/>
      <c r="J132" s="7"/>
      <c r="K132" s="5"/>
    </row>
    <row r="133" spans="1:11">
      <c r="A133" s="5"/>
      <c r="B133" s="5"/>
      <c r="C133" s="5"/>
      <c r="D133" s="5"/>
      <c r="E133" s="5"/>
      <c r="F133" s="5"/>
      <c r="G133" s="7"/>
      <c r="H133" s="7"/>
      <c r="I133" s="7"/>
      <c r="J133" s="7"/>
      <c r="K133" s="5"/>
    </row>
    <row r="134" spans="1:11">
      <c r="A134" s="5"/>
      <c r="B134" s="5"/>
      <c r="C134" s="5"/>
      <c r="D134" s="5"/>
      <c r="E134" s="5"/>
      <c r="F134" s="5"/>
      <c r="G134" s="7"/>
      <c r="H134" s="7"/>
      <c r="I134" s="7"/>
      <c r="J134" s="7"/>
      <c r="K134" s="5"/>
    </row>
    <row r="135" spans="1:11">
      <c r="A135" s="5"/>
      <c r="B135" s="5"/>
      <c r="C135" s="5"/>
      <c r="D135" s="5"/>
      <c r="E135" s="5"/>
      <c r="F135" s="5"/>
      <c r="G135" s="7"/>
      <c r="H135" s="7"/>
      <c r="I135" s="7"/>
      <c r="J135" s="7"/>
      <c r="K135" s="5"/>
    </row>
    <row r="136" spans="1:11">
      <c r="A136" s="5"/>
      <c r="B136" s="5"/>
      <c r="C136" s="5"/>
      <c r="D136" s="5"/>
      <c r="E136" s="5"/>
      <c r="F136" s="5"/>
      <c r="G136" s="7"/>
      <c r="H136" s="7"/>
      <c r="I136" s="7"/>
      <c r="J136" s="7"/>
      <c r="K136" s="5"/>
    </row>
    <row r="137" spans="1:11">
      <c r="A137" s="5"/>
      <c r="B137" s="5"/>
      <c r="C137" s="5"/>
      <c r="D137" s="5"/>
      <c r="E137" s="5"/>
      <c r="F137" s="5"/>
      <c r="G137" s="7"/>
      <c r="H137" s="7"/>
      <c r="I137" s="7"/>
      <c r="J137" s="7"/>
      <c r="K137" s="5"/>
    </row>
  </sheetData>
  <sheetProtection sheet="1" objects="1" scenarios="1"/>
  <mergeCells count="84">
    <mergeCell ref="A98:K98"/>
    <mergeCell ref="A95:K95"/>
    <mergeCell ref="A63:I63"/>
    <mergeCell ref="A64:I64"/>
    <mergeCell ref="A71:I71"/>
    <mergeCell ref="A72:I72"/>
    <mergeCell ref="A73:I73"/>
    <mergeCell ref="A59:F59"/>
    <mergeCell ref="A78:D78"/>
    <mergeCell ref="A61:F61"/>
    <mergeCell ref="A62:F62"/>
    <mergeCell ref="A54:I54"/>
    <mergeCell ref="A55:I55"/>
    <mergeCell ref="A57:K57"/>
    <mergeCell ref="A10:K10"/>
    <mergeCell ref="A23:F23"/>
    <mergeCell ref="A24:F24"/>
    <mergeCell ref="A18:F18"/>
    <mergeCell ref="A19:F19"/>
    <mergeCell ref="A13:J13"/>
    <mergeCell ref="A14:J14"/>
    <mergeCell ref="A15:J15"/>
    <mergeCell ref="A17:K17"/>
    <mergeCell ref="A20:F20"/>
    <mergeCell ref="A12:K12"/>
    <mergeCell ref="A1:K1"/>
    <mergeCell ref="A2:K2"/>
    <mergeCell ref="A3:K3"/>
    <mergeCell ref="A5:K5"/>
    <mergeCell ref="A7:K8"/>
    <mergeCell ref="A28:F28"/>
    <mergeCell ref="A29:F29"/>
    <mergeCell ref="A30:F30"/>
    <mergeCell ref="A21:F21"/>
    <mergeCell ref="A22:F22"/>
    <mergeCell ref="A25:F25"/>
    <mergeCell ref="A26:F26"/>
    <mergeCell ref="A27:F27"/>
    <mergeCell ref="A36:F36"/>
    <mergeCell ref="A35:K35"/>
    <mergeCell ref="A31:F31"/>
    <mergeCell ref="A47:F47"/>
    <mergeCell ref="A46:K46"/>
    <mergeCell ref="A45:E45"/>
    <mergeCell ref="A37:F37"/>
    <mergeCell ref="A38:F38"/>
    <mergeCell ref="A39:F39"/>
    <mergeCell ref="A40:F40"/>
    <mergeCell ref="A41:F41"/>
    <mergeCell ref="A42:F42"/>
    <mergeCell ref="A43:F43"/>
    <mergeCell ref="A44:I44"/>
    <mergeCell ref="A48:F48"/>
    <mergeCell ref="A89:K90"/>
    <mergeCell ref="A91:K92"/>
    <mergeCell ref="A74:I74"/>
    <mergeCell ref="A75:I75"/>
    <mergeCell ref="A66:J66"/>
    <mergeCell ref="A67:J67"/>
    <mergeCell ref="A70:I70"/>
    <mergeCell ref="A68:H68"/>
    <mergeCell ref="A69:H69"/>
    <mergeCell ref="A60:F60"/>
    <mergeCell ref="A49:F49"/>
    <mergeCell ref="A50:F50"/>
    <mergeCell ref="A58:F58"/>
    <mergeCell ref="A52:F52"/>
    <mergeCell ref="A53:F53"/>
    <mergeCell ref="A124:K124"/>
    <mergeCell ref="A127:K128"/>
    <mergeCell ref="A32:G32"/>
    <mergeCell ref="A33:G33"/>
    <mergeCell ref="A122:G122"/>
    <mergeCell ref="H122:K122"/>
    <mergeCell ref="A80:K80"/>
    <mergeCell ref="A81:K81"/>
    <mergeCell ref="A82:K82"/>
    <mergeCell ref="A83:K83"/>
    <mergeCell ref="A84:K84"/>
    <mergeCell ref="A85:K85"/>
    <mergeCell ref="A86:K86"/>
    <mergeCell ref="A87:K87"/>
    <mergeCell ref="A88:K88"/>
    <mergeCell ref="A51:F51"/>
  </mergeCells>
  <phoneticPr fontId="2" type="noConversion"/>
  <pageMargins left="1" right="0.5" top="1" bottom="1" header="0.5" footer="0.5"/>
  <pageSetup scale="79"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PLATANO EN ALTURA</vt:lpstr>
      <vt:lpstr>'PLATANO EN ALTURA'!Print_Area</vt:lpstr>
    </vt:vector>
  </TitlesOfParts>
  <Company>E.E.A Corozal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Agenol Gonzalez</dc:creator>
  <cp:lastModifiedBy>User</cp:lastModifiedBy>
  <cp:lastPrinted>2022-02-28T19:58:56Z</cp:lastPrinted>
  <dcterms:created xsi:type="dcterms:W3CDTF">2009-10-21T17:30:52Z</dcterms:created>
  <dcterms:modified xsi:type="dcterms:W3CDTF">2022-05-04T13:39:18Z</dcterms:modified>
</cp:coreProperties>
</file>