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showInkAnnotation="0" autoCompressPictures="0"/>
  <mc:AlternateContent xmlns:mc="http://schemas.openxmlformats.org/markup-compatibility/2006">
    <mc:Choice Requires="x15">
      <x15ac:absPath xmlns:x15ac="http://schemas.microsoft.com/office/spreadsheetml/2010/11/ac" url="C:\Users\User\OneDrive\Documents\Servicios Profesionales AGC\PRESUPUESTOS REVISADOS\"/>
    </mc:Choice>
  </mc:AlternateContent>
  <xr:revisionPtr revIDLastSave="0" documentId="13_ncr:1_{93D12808-4CDC-4448-9E88-D41E5A194215}" xr6:coauthVersionLast="47" xr6:coauthVersionMax="47" xr10:uidLastSave="{00000000-0000-0000-0000-000000000000}"/>
  <bookViews>
    <workbookView xWindow="-110" yWindow="-110" windowWidth="22780" windowHeight="14660" tabRatio="500" xr2:uid="{00000000-000D-0000-FFFF-FFFF00000000}"/>
  </bookViews>
  <sheets>
    <sheet name="PLATANO LLANO" sheetId="1" r:id="rId1"/>
  </sheets>
  <definedNames>
    <definedName name="_xlnm.Print_Area" localSheetId="0">'PLATANO LLANO'!$A$1:$G$154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81" i="1" l="1"/>
  <c r="G73" i="1"/>
  <c r="G72" i="1"/>
  <c r="G71" i="1"/>
  <c r="G62" i="1"/>
  <c r="F62" i="1"/>
  <c r="G70" i="1"/>
  <c r="F70" i="1" l="1"/>
  <c r="F71" i="1" s="1"/>
  <c r="G21" i="1"/>
  <c r="G89" i="1"/>
  <c r="F89" i="1"/>
  <c r="G88" i="1"/>
  <c r="G69" i="1"/>
  <c r="F79" i="1"/>
  <c r="G79" i="1"/>
  <c r="G68" i="1"/>
  <c r="G67" i="1"/>
  <c r="G66" i="1"/>
  <c r="G65" i="1"/>
  <c r="G64" i="1"/>
  <c r="G63" i="1"/>
  <c r="G56" i="1"/>
  <c r="G55" i="1"/>
  <c r="G54" i="1"/>
  <c r="G52" i="1"/>
  <c r="G41" i="1"/>
  <c r="G31" i="1"/>
  <c r="F19" i="1"/>
  <c r="G19" i="1" s="1"/>
  <c r="F20" i="1"/>
  <c r="G20" i="1" s="1"/>
  <c r="F22" i="1"/>
  <c r="G22" i="1" s="1"/>
  <c r="F23" i="1"/>
  <c r="G23" i="1" s="1"/>
  <c r="F24" i="1"/>
  <c r="G24" i="1" s="1"/>
  <c r="F25" i="1"/>
  <c r="G25" i="1" s="1"/>
  <c r="F26" i="1"/>
  <c r="G26" i="1" s="1"/>
  <c r="F27" i="1"/>
  <c r="G27" i="1" s="1"/>
  <c r="F28" i="1"/>
  <c r="G28" i="1" s="1"/>
  <c r="F29" i="1"/>
  <c r="G29" i="1" s="1"/>
  <c r="F30" i="1"/>
  <c r="G30" i="1" s="1"/>
  <c r="F36" i="1"/>
  <c r="G36" i="1" s="1"/>
  <c r="F37" i="1"/>
  <c r="G37" i="1" s="1"/>
  <c r="F38" i="1"/>
  <c r="G38" i="1" s="1"/>
  <c r="F39" i="1"/>
  <c r="G39" i="1" s="1"/>
  <c r="F40" i="1"/>
  <c r="G40" i="1" s="1"/>
  <c r="F41" i="1"/>
  <c r="F42" i="1"/>
  <c r="G42" i="1" s="1"/>
  <c r="F43" i="1"/>
  <c r="G43" i="1" s="1"/>
  <c r="F44" i="1"/>
  <c r="G44" i="1" s="1"/>
  <c r="F49" i="1"/>
  <c r="G49" i="1" s="1"/>
  <c r="F50" i="1"/>
  <c r="G50" i="1" s="1"/>
  <c r="F51" i="1"/>
  <c r="G51" i="1" s="1"/>
  <c r="F53" i="1"/>
  <c r="G53" i="1" s="1"/>
  <c r="F56" i="1"/>
  <c r="F57" i="1"/>
  <c r="G57" i="1" s="1"/>
  <c r="F77" i="1"/>
  <c r="G77" i="1" s="1"/>
  <c r="F78" i="1"/>
  <c r="G78" i="1" s="1"/>
  <c r="D45" i="1"/>
  <c r="D32" i="1"/>
  <c r="F58" i="1" l="1"/>
  <c r="G58" i="1" s="1"/>
  <c r="F32" i="1"/>
  <c r="F80" i="1"/>
  <c r="F45" i="1"/>
  <c r="G45" i="1" s="1"/>
  <c r="G80" i="1" l="1"/>
  <c r="G32" i="1"/>
  <c r="F72" i="1" l="1"/>
  <c r="F73" i="1" l="1"/>
  <c r="F90" i="1" l="1"/>
  <c r="G84" i="1"/>
  <c r="F81" i="1"/>
  <c r="G83" i="1"/>
  <c r="F92" i="1" l="1"/>
  <c r="G92" i="1" s="1"/>
  <c r="F91" i="1"/>
  <c r="G91" i="1" s="1"/>
  <c r="G90" i="1"/>
</calcChain>
</file>

<file path=xl/sharedStrings.xml><?xml version="1.0" encoding="utf-8"?>
<sst xmlns="http://schemas.openxmlformats.org/spreadsheetml/2006/main" count="166" uniqueCount="115">
  <si>
    <t>Hora</t>
  </si>
  <si>
    <t>QQ</t>
  </si>
  <si>
    <t>Aplicación</t>
  </si>
  <si>
    <t>Litros</t>
  </si>
  <si>
    <t>Galón</t>
  </si>
  <si>
    <t>Onzas</t>
  </si>
  <si>
    <t>c/u</t>
  </si>
  <si>
    <t>TOTAL DE INGRESOS</t>
  </si>
  <si>
    <t>INGRESOS ESPERADOS</t>
  </si>
  <si>
    <t>Preparado y revisado por</t>
  </si>
  <si>
    <t>Supuestos</t>
  </si>
  <si>
    <t>UNIVERSIDAD DE PUERTO RICO</t>
  </si>
  <si>
    <t>RECINTO UNIVERSITARIO DE MAYAGUEZ</t>
  </si>
  <si>
    <t>COLEGIO DE CIENCIAS AGRICOLAS</t>
  </si>
  <si>
    <t>Presupuesto Modelo: Plátano en lo llano (1 cuerda)</t>
  </si>
  <si>
    <r>
      <t>Gastos e ingresos proyectados para la producción de una cuerda de plátanos con una densidad de 1,000 plantas en la zona de altura húmeda de Puerto Rico</t>
    </r>
    <r>
      <rPr>
        <vertAlign val="superscript"/>
        <sz val="12"/>
        <rFont val="Times New Roman"/>
        <family val="1"/>
      </rPr>
      <t xml:space="preserve">1 </t>
    </r>
  </si>
  <si>
    <t>Puede editar los espacios de las celdas color gris</t>
  </si>
  <si>
    <t>PRODUCCION POR CUERDA</t>
  </si>
  <si>
    <t>Rendimiento por planta</t>
  </si>
  <si>
    <t>Rendimiento por cuerda</t>
  </si>
  <si>
    <t>GATOS DE MANO DE OBRA</t>
  </si>
  <si>
    <t>PARTIDA</t>
  </si>
  <si>
    <t>UNIDAD</t>
  </si>
  <si>
    <t>CANTIDAD</t>
  </si>
  <si>
    <t>$/UNIDAD</t>
  </si>
  <si>
    <t>VALOR$$</t>
  </si>
  <si>
    <t>MI FINCA</t>
  </si>
  <si>
    <t>Operación maquinaria</t>
  </si>
  <si>
    <t>Siembra</t>
  </si>
  <si>
    <t>Instalación sistema de riego</t>
  </si>
  <si>
    <t>Tapado semilla</t>
  </si>
  <si>
    <t>Resiembra</t>
  </si>
  <si>
    <t>Aplicación yerbicidas</t>
  </si>
  <si>
    <t>Aplicación nematicidas</t>
  </si>
  <si>
    <t>Abonamiento granular</t>
  </si>
  <si>
    <t>Fertigación y riego</t>
  </si>
  <si>
    <t>Cosecha y manejo producto</t>
  </si>
  <si>
    <t>Saque semilla</t>
  </si>
  <si>
    <t>Mant. sistema de riego</t>
  </si>
  <si>
    <t xml:space="preserve">Control Sigatoka </t>
  </si>
  <si>
    <t>TOTAL DE MANO DE OBRA</t>
  </si>
  <si>
    <t xml:space="preserve">Desmonte    </t>
  </si>
  <si>
    <t>Subsolado</t>
  </si>
  <si>
    <t>Arado</t>
  </si>
  <si>
    <t>Rastrillado</t>
  </si>
  <si>
    <t>Surcado</t>
  </si>
  <si>
    <t>Combate de Sigatoka</t>
  </si>
  <si>
    <t>Cosecha y manejo del producto</t>
  </si>
  <si>
    <t>Control malezas</t>
  </si>
  <si>
    <t>TOTAL DE GASTOS DE MAQUIINARIA Y EQUIPO</t>
  </si>
  <si>
    <t>Abono granular</t>
  </si>
  <si>
    <t>Yerbicidas</t>
  </si>
  <si>
    <t>Mangas riego</t>
  </si>
  <si>
    <t>Materiales riego</t>
  </si>
  <si>
    <t>GASTOS EN MATERIALES</t>
  </si>
  <si>
    <t>TOTAL DE GASTO EN MATERIALES</t>
  </si>
  <si>
    <t>Seguro agrícola</t>
  </si>
  <si>
    <t>Combustibles y lubricantes</t>
  </si>
  <si>
    <t>Costo energía</t>
  </si>
  <si>
    <t>Mantenimiento sistema de riego</t>
  </si>
  <si>
    <t>Riego (costo del agua)</t>
  </si>
  <si>
    <t>OTROS GASTOS</t>
  </si>
  <si>
    <t>TOTAL DE OTROS GASTOS</t>
  </si>
  <si>
    <t>TOTAL DE GASTOS</t>
  </si>
  <si>
    <t>Venta de plátanos</t>
  </si>
  <si>
    <t>Venta de semilla</t>
  </si>
  <si>
    <t>INGRESO NETO</t>
  </si>
  <si>
    <t>PRODUCCION MINIMA DE PLATANOS</t>
  </si>
  <si>
    <t>PRECIO MINIMO PLATANOS</t>
  </si>
  <si>
    <t>Ingreso Total</t>
  </si>
  <si>
    <t>Gasto Total</t>
  </si>
  <si>
    <t>Ingreso Neto</t>
  </si>
  <si>
    <t>VALOR</t>
  </si>
  <si>
    <r>
      <rPr>
        <vertAlign val="superscript"/>
        <sz val="12"/>
        <color rgb="FF000000"/>
        <rFont val="Times New Roman"/>
        <family val="1"/>
      </rPr>
      <t>12</t>
    </r>
    <r>
      <rPr>
        <sz val="12"/>
        <color rgb="FF000000"/>
        <rFont val="Times New Roman"/>
        <family val="1"/>
      </rPr>
      <t xml:space="preserve"> No se tomó en consideración el subsidio salarial, si se aplicara el subsidio el ingreso neto aumentaría. Se proveyó encasillado para que coloque el valor del subsidio.</t>
    </r>
  </si>
  <si>
    <t>Prof. Mildred Cortes</t>
  </si>
  <si>
    <t>Catedrática en Economía Agrícola</t>
  </si>
  <si>
    <t>Estación Experimental Agrícola</t>
  </si>
  <si>
    <t>Prof. Manuel Diaz</t>
  </si>
  <si>
    <t>Catedrático Asociado</t>
  </si>
  <si>
    <t>Especialista en Farináceos</t>
  </si>
  <si>
    <t>Servicio de Extensión Agrícola</t>
  </si>
  <si>
    <t>Versión Electrónica:</t>
  </si>
  <si>
    <t>Dra. Alexandra Gregory Crespo</t>
  </si>
  <si>
    <t>Yaira A. Avilés Ortiz</t>
  </si>
  <si>
    <t>Economista Agrícola</t>
  </si>
  <si>
    <t>Fecha de revisión</t>
  </si>
  <si>
    <t>AVISO: Los Presupuestos Modelos presentan la información de los ingresos y gastos bajo condiciones normales y características particulares de una finca. La Universidad de Puerto Rico no asume responsabilidad por los resultados si los ingresos y gastos de una empresa en particular difieren de dicha publicación. El usuario de estos modelos releva a la Universidad de Puerto Rico de toda responsabilidad, reclamación, pérdida, daño o costo relacionado o surgido por el uso de estos modelos.</t>
  </si>
  <si>
    <t>This material is based upon work supported by USDA/OPPE under Award Number: AO212501x443G010</t>
  </si>
  <si>
    <r>
      <t>GASTOS DE MAQUINARIA Y EQUIPO</t>
    </r>
    <r>
      <rPr>
        <b/>
        <vertAlign val="superscript"/>
        <sz val="12"/>
        <color theme="1"/>
        <rFont val="Times New Roman"/>
        <family val="1"/>
      </rPr>
      <t>2</t>
    </r>
  </si>
  <si>
    <r>
      <t>Abonos solubles</t>
    </r>
    <r>
      <rPr>
        <vertAlign val="superscript"/>
        <sz val="12"/>
        <color theme="1"/>
        <rFont val="Times New Roman"/>
        <family val="1"/>
      </rPr>
      <t>3</t>
    </r>
  </si>
  <si>
    <r>
      <t>Microelementos</t>
    </r>
    <r>
      <rPr>
        <vertAlign val="superscript"/>
        <sz val="12"/>
        <color theme="1"/>
        <rFont val="Times New Roman"/>
        <family val="1"/>
      </rPr>
      <t>4</t>
    </r>
  </si>
  <si>
    <r>
      <t>Nematicidas</t>
    </r>
    <r>
      <rPr>
        <vertAlign val="superscript"/>
        <sz val="12"/>
        <color theme="1"/>
        <rFont val="Times New Roman"/>
        <family val="1"/>
      </rPr>
      <t>5</t>
    </r>
  </si>
  <si>
    <r>
      <t>Fungicidas</t>
    </r>
    <r>
      <rPr>
        <vertAlign val="superscript"/>
        <sz val="12"/>
        <color theme="1"/>
        <rFont val="Times New Roman"/>
        <family val="1"/>
      </rPr>
      <t>6</t>
    </r>
  </si>
  <si>
    <r>
      <t>Semillas</t>
    </r>
    <r>
      <rPr>
        <vertAlign val="superscript"/>
        <sz val="12"/>
        <color theme="1"/>
        <rFont val="Times New Roman"/>
        <family val="1"/>
      </rPr>
      <t>7</t>
    </r>
  </si>
  <si>
    <r>
      <t>Uso del terreno y equipos</t>
    </r>
    <r>
      <rPr>
        <vertAlign val="superscript"/>
        <sz val="12"/>
        <color theme="1"/>
        <rFont val="Times New Roman"/>
        <family val="1"/>
      </rPr>
      <t>9</t>
    </r>
  </si>
  <si>
    <r>
      <t>Administración y supervisión</t>
    </r>
    <r>
      <rPr>
        <vertAlign val="superscript"/>
        <sz val="12"/>
        <color theme="1"/>
        <rFont val="Times New Roman"/>
        <family val="1"/>
      </rPr>
      <t>10</t>
    </r>
  </si>
  <si>
    <r>
      <t>Intereses sobre capital circulante</t>
    </r>
    <r>
      <rPr>
        <vertAlign val="superscript"/>
        <sz val="12"/>
        <color theme="1"/>
        <rFont val="Times New Roman"/>
        <family val="1"/>
      </rPr>
      <t>11</t>
    </r>
  </si>
  <si>
    <r>
      <t>Subsidio salarial</t>
    </r>
    <r>
      <rPr>
        <vertAlign val="superscript"/>
        <sz val="12"/>
        <color theme="1"/>
        <rFont val="Times New Roman"/>
        <family val="1"/>
      </rPr>
      <t>12</t>
    </r>
  </si>
  <si>
    <r>
      <t xml:space="preserve"> </t>
    </r>
    <r>
      <rPr>
        <vertAlign val="superscript"/>
        <sz val="12"/>
        <color theme="1"/>
        <rFont val="Times New Roman"/>
        <family val="1"/>
      </rPr>
      <t>1</t>
    </r>
    <r>
      <rPr>
        <sz val="12"/>
        <color theme="1"/>
        <rFont val="Times New Roman"/>
        <family val="1"/>
      </rPr>
      <t xml:space="preserve"> Fincas llanas con maquinaria disponible con una densidad de 1,100 plantas por cuerda, variedad maricongo.  Precios pueden variar de acuerdo a condiciones de mercado.  </t>
    </r>
  </si>
  <si>
    <r>
      <t xml:space="preserve"> </t>
    </r>
    <r>
      <rPr>
        <vertAlign val="superscript"/>
        <sz val="12"/>
        <color theme="1"/>
        <rFont val="Times New Roman"/>
        <family val="1"/>
      </rPr>
      <t>2</t>
    </r>
    <r>
      <rPr>
        <sz val="12"/>
        <color theme="1"/>
        <rFont val="Times New Roman"/>
        <family val="1"/>
      </rPr>
      <t xml:space="preserve"> Asignado en proporción al tiempo utilizado en cada tarea a un costo de $45.00 promedio por hora.  No incluye depreciación.</t>
    </r>
  </si>
  <si>
    <r>
      <t xml:space="preserve"> </t>
    </r>
    <r>
      <rPr>
        <vertAlign val="superscript"/>
        <sz val="12"/>
        <color theme="1"/>
        <rFont val="Times New Roman"/>
        <family val="1"/>
      </rPr>
      <t>3</t>
    </r>
    <r>
      <rPr>
        <sz val="12"/>
        <color theme="1"/>
        <rFont val="Times New Roman"/>
        <family val="1"/>
      </rPr>
      <t xml:space="preserve"> Nueve libras de urea, 15 libras de potasa por aplicación.  Costo de materiales puede variar.</t>
    </r>
  </si>
  <si>
    <r>
      <t xml:space="preserve"> </t>
    </r>
    <r>
      <rPr>
        <vertAlign val="superscript"/>
        <sz val="12"/>
        <color theme="1"/>
        <rFont val="Times New Roman"/>
        <family val="1"/>
      </rPr>
      <t>4</t>
    </r>
    <r>
      <rPr>
        <sz val="12"/>
        <color theme="1"/>
        <rFont val="Times New Roman"/>
        <family val="1"/>
      </rPr>
      <t xml:space="preserve"> Boro, zinc, hierro, fórmula comercial en el mercado Keyplex 250.  La mención del producto no representa nuestro endoso. </t>
    </r>
  </si>
  <si>
    <r>
      <t xml:space="preserve"> </t>
    </r>
    <r>
      <rPr>
        <vertAlign val="superscript"/>
        <sz val="12"/>
        <color theme="1"/>
        <rFont val="Times New Roman"/>
        <family val="1"/>
      </rPr>
      <t>5</t>
    </r>
    <r>
      <rPr>
        <sz val="12"/>
        <color theme="1"/>
        <rFont val="Times New Roman"/>
        <family val="1"/>
      </rPr>
      <t xml:space="preserve"> Vydate L. La mención del producto no representa nuestro endoso.  7.5 cc por planta.Dos aplicaciones.</t>
    </r>
  </si>
  <si>
    <r>
      <t xml:space="preserve"> </t>
    </r>
    <r>
      <rPr>
        <vertAlign val="superscript"/>
        <sz val="12"/>
        <color theme="1"/>
        <rFont val="Times New Roman"/>
        <family val="1"/>
      </rPr>
      <t>6</t>
    </r>
    <r>
      <rPr>
        <sz val="12"/>
        <color theme="1"/>
        <rFont val="Times New Roman"/>
        <family val="1"/>
      </rPr>
      <t xml:space="preserve"> Ocho onzas Abound.  La mención del producto no representa nuestro endoso.</t>
    </r>
  </si>
  <si>
    <r>
      <t xml:space="preserve"> </t>
    </r>
    <r>
      <rPr>
        <vertAlign val="superscript"/>
        <sz val="12"/>
        <color theme="1"/>
        <rFont val="Times New Roman"/>
        <family val="1"/>
      </rPr>
      <t>7</t>
    </r>
    <r>
      <rPr>
        <sz val="12"/>
        <color theme="1"/>
        <rFont val="Times New Roman"/>
        <family val="1"/>
      </rPr>
      <t xml:space="preserve"> Siembra y resiembra.</t>
    </r>
  </si>
  <si>
    <r>
      <t xml:space="preserve"> </t>
    </r>
    <r>
      <rPr>
        <vertAlign val="superscript"/>
        <sz val="12"/>
        <color theme="1"/>
        <rFont val="Times New Roman"/>
        <family val="1"/>
      </rPr>
      <t>9</t>
    </r>
    <r>
      <rPr>
        <sz val="12"/>
        <color theme="1"/>
        <rFont val="Times New Roman"/>
        <family val="1"/>
      </rPr>
      <t xml:space="preserve"> Renta anual $225.00/cuerda.</t>
    </r>
  </si>
  <si>
    <r>
      <t>10</t>
    </r>
    <r>
      <rPr>
        <sz val="12"/>
        <rFont val="Times New Roman"/>
        <family val="1"/>
      </rPr>
      <t xml:space="preserve"> 10% del total de mano de obra y maquinaria</t>
    </r>
  </si>
  <si>
    <r>
      <rPr>
        <vertAlign val="superscript"/>
        <sz val="12"/>
        <rFont val="Times New Roman"/>
        <family val="1"/>
      </rPr>
      <t>11</t>
    </r>
    <r>
      <rPr>
        <sz val="12"/>
        <color theme="1"/>
        <rFont val="Times New Roman"/>
        <family val="1"/>
      </rPr>
      <t xml:space="preserve"> El interés sobre el capital circulante es el costo del dinero en efectivo que se usa en la empresa. Total de gastos en efectivo por la tasa de interés prevaleciente en el mercado (8%).</t>
    </r>
  </si>
  <si>
    <t>Número de Cuerdas</t>
  </si>
  <si>
    <t>Producción mínima de plátanos</t>
  </si>
  <si>
    <t>Número de plantas por cuerda</t>
  </si>
  <si>
    <r>
      <t xml:space="preserve"> </t>
    </r>
    <r>
      <rPr>
        <vertAlign val="superscript"/>
        <sz val="12"/>
        <color theme="1"/>
        <rFont val="Times New Roman"/>
        <family val="1"/>
      </rPr>
      <t>8</t>
    </r>
    <r>
      <rPr>
        <sz val="12"/>
        <color theme="1"/>
        <rFont val="Times New Roman"/>
        <family val="1"/>
      </rPr>
      <t xml:space="preserve"> 25% del total de nómina.</t>
    </r>
  </si>
  <si>
    <r>
      <t>Obligaciones patronales</t>
    </r>
    <r>
      <rPr>
        <vertAlign val="superscript"/>
        <sz val="12"/>
        <color theme="1"/>
        <rFont val="Times New Roman"/>
        <family val="1"/>
      </rPr>
      <t>8</t>
    </r>
    <r>
      <rPr>
        <sz val="12"/>
        <color theme="1"/>
        <rFont val="Times New Roman"/>
        <family val="1"/>
      </rPr>
      <t xml:space="preserve"> </t>
    </r>
  </si>
  <si>
    <t>Gastos Misceláneos</t>
  </si>
  <si>
    <t>Marzo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</si>
</sst>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 #,##0.00_);_(&quot;$&quot;\ * \(#,##0.00\);_(&quot;$&quot;\ * &quot;-&quot;??_);_(@_)"/>
  </numFmts>
  <fonts count="16">
    <font>
      <sz val="12"/>
      <color theme="1"/>
      <name val="Calibri"/>
      <family val="2"/>
      <scheme val="minor"/>
    </font>
    <font>
      <u/>
      <sz val="12"/>
      <color theme="10"/>
      <name val="Calibri"/>
      <family val="2"/>
      <scheme val="minor"/>
    </font>
    <font>
      <u/>
      <sz val="12"/>
      <color theme="11"/>
      <name val="Calibri"/>
      <family val="2"/>
      <scheme val="minor"/>
    </font>
    <font>
      <sz val="12"/>
      <color theme="1"/>
      <name val="Calibri"/>
      <family val="2"/>
      <scheme val="minor"/>
    </font>
    <font>
      <sz val="8"/>
      <name val="Calibri"/>
      <family val="2"/>
      <scheme val="minor"/>
    </font>
    <font>
      <sz val="12"/>
      <color theme="1"/>
      <name val="Times Roman"/>
    </font>
    <font>
      <b/>
      <sz val="12"/>
      <name val="Times New Roman"/>
      <family val="1"/>
    </font>
    <font>
      <sz val="12"/>
      <name val="Times New Roman"/>
      <family val="1"/>
    </font>
    <font>
      <vertAlign val="superscript"/>
      <sz val="12"/>
      <name val="Times New Roman"/>
      <family val="1"/>
    </font>
    <font>
      <sz val="12"/>
      <color rgb="FF000000"/>
      <name val="Times New Roman"/>
      <family val="1"/>
    </font>
    <font>
      <vertAlign val="superscript"/>
      <sz val="12"/>
      <color rgb="FF000000"/>
      <name val="Times New Roman"/>
      <family val="1"/>
    </font>
    <font>
      <b/>
      <sz val="12"/>
      <color theme="1"/>
      <name val="Times New Roman"/>
      <family val="1"/>
    </font>
    <font>
      <sz val="12"/>
      <color theme="1"/>
      <name val="Times New Roman"/>
      <family val="1"/>
    </font>
    <font>
      <b/>
      <sz val="12"/>
      <color rgb="FF000000"/>
      <name val="Times New Roman"/>
      <family val="1"/>
    </font>
    <font>
      <b/>
      <vertAlign val="superscript"/>
      <sz val="12"/>
      <color theme="1"/>
      <name val="Times New Roman"/>
      <family val="1"/>
    </font>
    <font>
      <vertAlign val="superscript"/>
      <sz val="12"/>
      <color theme="1"/>
      <name val="Times New Roman"/>
      <family val="1"/>
    </font>
  </fonts>
  <fills count="3">
    <fill>
      <patternFill patternType="none"/>
    </fill>
    <fill>
      <patternFill patternType="gray125"/>
    </fill>
    <fill>
      <patternFill patternType="solid">
        <fgColor theme="0"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164" fontId="3"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cellStyleXfs>
  <cellXfs count="95">
    <xf numFmtId="0" fontId="0" fillId="0" borderId="0" xfId="0"/>
    <xf numFmtId="0" fontId="5" fillId="0" borderId="0" xfId="0" applyFont="1" applyBorder="1"/>
    <xf numFmtId="0" fontId="6" fillId="0" borderId="0" xfId="0" applyFont="1" applyAlignment="1">
      <alignment horizontal="center"/>
    </xf>
    <xf numFmtId="0" fontId="7" fillId="0" borderId="0" xfId="0" applyFont="1"/>
    <xf numFmtId="0" fontId="6" fillId="0" borderId="0" xfId="0" applyFont="1" applyAlignment="1"/>
    <xf numFmtId="0" fontId="7" fillId="0" borderId="0" xfId="0" applyFont="1" applyAlignment="1">
      <alignment horizontal="center" vertical="center" wrapText="1"/>
    </xf>
    <xf numFmtId="0" fontId="7" fillId="0" borderId="0" xfId="0" applyFont="1" applyAlignment="1">
      <alignment vertical="center" wrapText="1"/>
    </xf>
    <xf numFmtId="0" fontId="6" fillId="0" borderId="0" xfId="0" applyFont="1" applyFill="1" applyAlignment="1"/>
    <xf numFmtId="0" fontId="6" fillId="0" borderId="0" xfId="0" applyFont="1" applyFill="1" applyAlignment="1">
      <alignment horizontal="center"/>
    </xf>
    <xf numFmtId="0" fontId="9" fillId="0" borderId="0" xfId="24" applyFont="1" applyAlignment="1">
      <alignment horizontal="left" wrapText="1"/>
    </xf>
    <xf numFmtId="0" fontId="9" fillId="0" borderId="0" xfId="24" applyFont="1" applyAlignment="1"/>
    <xf numFmtId="0" fontId="11" fillId="0" borderId="0" xfId="0" applyFont="1" applyAlignment="1">
      <alignment vertical="center"/>
    </xf>
    <xf numFmtId="0" fontId="12" fillId="0" borderId="0" xfId="0" applyFont="1"/>
    <xf numFmtId="0" fontId="7" fillId="0" borderId="0" xfId="0" applyFont="1" applyAlignment="1">
      <alignment horizontal="center"/>
    </xf>
    <xf numFmtId="0" fontId="12" fillId="0" borderId="0" xfId="0" applyFont="1" applyAlignment="1">
      <alignment vertical="center"/>
    </xf>
    <xf numFmtId="0" fontId="6" fillId="0" borderId="0" xfId="0" applyFont="1"/>
    <xf numFmtId="0" fontId="13" fillId="0" borderId="0" xfId="0" applyFont="1" applyAlignment="1">
      <alignment vertical="center"/>
    </xf>
    <xf numFmtId="0" fontId="12" fillId="0" borderId="0" xfId="0" applyFont="1" applyBorder="1"/>
    <xf numFmtId="0" fontId="11" fillId="0" borderId="1" xfId="0" applyFont="1" applyBorder="1"/>
    <xf numFmtId="44" fontId="12" fillId="0" borderId="1" xfId="0" applyNumberFormat="1" applyFont="1" applyBorder="1"/>
    <xf numFmtId="0" fontId="12" fillId="0" borderId="1" xfId="0" applyFont="1" applyBorder="1"/>
    <xf numFmtId="2" fontId="12" fillId="0" borderId="0" xfId="0" applyNumberFormat="1" applyFont="1" applyBorder="1"/>
    <xf numFmtId="44" fontId="12" fillId="0" borderId="0" xfId="0" applyNumberFormat="1" applyFont="1" applyBorder="1"/>
    <xf numFmtId="2" fontId="12" fillId="0" borderId="1" xfId="0" applyNumberFormat="1" applyFont="1" applyBorder="1"/>
    <xf numFmtId="0" fontId="12" fillId="0" borderId="0" xfId="0" applyFont="1" applyAlignment="1">
      <alignment wrapText="1"/>
    </xf>
    <xf numFmtId="0" fontId="11" fillId="0" borderId="1" xfId="0" applyFont="1" applyBorder="1" applyAlignment="1">
      <alignment vertical="center" wrapText="1"/>
    </xf>
    <xf numFmtId="164" fontId="11" fillId="0" borderId="1" xfId="3" applyFont="1" applyBorder="1" applyAlignment="1">
      <alignment vertical="center" wrapText="1"/>
    </xf>
    <xf numFmtId="164" fontId="11" fillId="0" borderId="1" xfId="3" applyFont="1" applyBorder="1"/>
    <xf numFmtId="0" fontId="12" fillId="0" borderId="1" xfId="0" applyFont="1" applyBorder="1" applyAlignment="1">
      <alignment horizontal="center" vertical="center" wrapText="1"/>
    </xf>
    <xf numFmtId="164" fontId="12" fillId="0" borderId="1" xfId="3" applyFont="1" applyBorder="1"/>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1" xfId="0" applyFont="1" applyFill="1" applyBorder="1" applyAlignment="1">
      <alignment horizontal="center" vertical="center" wrapText="1"/>
    </xf>
    <xf numFmtId="164" fontId="12" fillId="0" borderId="1" xfId="3" applyFont="1" applyFill="1" applyBorder="1" applyAlignment="1">
      <alignment horizontal="center" vertical="center" wrapText="1"/>
    </xf>
    <xf numFmtId="164" fontId="12" fillId="0" borderId="1" xfId="3" applyFont="1" applyBorder="1" applyAlignment="1">
      <alignment horizontal="left" vertical="center" wrapText="1"/>
    </xf>
    <xf numFmtId="164" fontId="12" fillId="0" borderId="1" xfId="3" applyFont="1" applyBorder="1" applyAlignment="1">
      <alignment horizontal="center" vertical="center" wrapText="1"/>
    </xf>
    <xf numFmtId="0" fontId="12" fillId="0" borderId="0" xfId="0" applyFont="1" applyBorder="1" applyAlignment="1">
      <alignment horizontal="center" vertical="center" wrapText="1"/>
    </xf>
    <xf numFmtId="164" fontId="12" fillId="0" borderId="0" xfId="3" applyFont="1" applyBorder="1" applyAlignment="1">
      <alignment horizontal="center" vertical="center" wrapText="1"/>
    </xf>
    <xf numFmtId="164" fontId="11" fillId="0" borderId="0" xfId="3" applyFont="1" applyBorder="1"/>
    <xf numFmtId="0" fontId="11" fillId="0" borderId="1" xfId="0" applyFont="1" applyBorder="1" applyAlignment="1">
      <alignment horizontal="center" vertical="center"/>
    </xf>
    <xf numFmtId="0" fontId="12" fillId="2" borderId="1" xfId="0" applyFont="1" applyFill="1" applyBorder="1" applyAlignment="1" applyProtection="1">
      <alignment horizontal="center" vertical="center" wrapText="1"/>
      <protection locked="0"/>
    </xf>
    <xf numFmtId="164" fontId="12" fillId="2" borderId="1" xfId="3" applyFont="1" applyFill="1" applyBorder="1" applyAlignment="1" applyProtection="1">
      <alignment horizontal="center" vertical="center" wrapText="1"/>
      <protection locked="0"/>
    </xf>
    <xf numFmtId="0" fontId="12" fillId="0" borderId="0" xfId="0" applyFont="1" applyBorder="1" applyAlignment="1">
      <alignment horizontal="left" vertical="center" wrapText="1"/>
    </xf>
    <xf numFmtId="0" fontId="12" fillId="0" borderId="0" xfId="0" applyFont="1" applyBorder="1" applyAlignment="1">
      <alignment vertical="center" wrapText="1"/>
    </xf>
    <xf numFmtId="3" fontId="12" fillId="2" borderId="1" xfId="0" applyNumberFormat="1" applyFont="1" applyFill="1" applyBorder="1" applyAlignment="1" applyProtection="1">
      <alignment horizontal="center" vertical="center" wrapText="1"/>
      <protection locked="0"/>
    </xf>
    <xf numFmtId="0" fontId="12" fillId="0" borderId="0" xfId="0" applyFont="1" applyBorder="1" applyAlignment="1">
      <alignment horizontal="left" vertical="center"/>
    </xf>
    <xf numFmtId="164" fontId="12" fillId="2" borderId="1" xfId="3" applyFont="1" applyFill="1" applyBorder="1" applyAlignment="1" applyProtection="1">
      <alignment horizontal="left" vertical="center" wrapText="1"/>
      <protection locked="0"/>
    </xf>
    <xf numFmtId="0" fontId="11" fillId="0" borderId="0" xfId="0" applyFont="1" applyBorder="1" applyAlignment="1">
      <alignment horizontal="left" vertical="center" wrapText="1"/>
    </xf>
    <xf numFmtId="164" fontId="12" fillId="0" borderId="0" xfId="3" applyFont="1" applyBorder="1"/>
    <xf numFmtId="164" fontId="11" fillId="0" borderId="0" xfId="3" applyFont="1" applyBorder="1" applyAlignment="1">
      <alignment horizontal="left"/>
    </xf>
    <xf numFmtId="3" fontId="12" fillId="0" borderId="1" xfId="0" applyNumberFormat="1" applyFont="1" applyBorder="1" applyAlignment="1">
      <alignment horizontal="center" vertical="center" wrapText="1"/>
    </xf>
    <xf numFmtId="0" fontId="11" fillId="0" borderId="0" xfId="0" applyFont="1" applyBorder="1" applyAlignment="1">
      <alignment horizontal="center" vertical="center" wrapText="1"/>
    </xf>
    <xf numFmtId="2" fontId="11" fillId="0" borderId="1" xfId="3" applyNumberFormat="1" applyFont="1" applyBorder="1"/>
    <xf numFmtId="0" fontId="11" fillId="0" borderId="0" xfId="0" applyFont="1" applyAlignment="1"/>
    <xf numFmtId="0" fontId="7" fillId="0" borderId="0" xfId="0" applyFont="1" applyAlignment="1"/>
    <xf numFmtId="0" fontId="7" fillId="2" borderId="1" xfId="0" applyFont="1" applyFill="1" applyBorder="1" applyAlignment="1" applyProtection="1">
      <alignment horizontal="center"/>
      <protection locked="0"/>
    </xf>
    <xf numFmtId="0" fontId="12" fillId="0" borderId="1" xfId="0" applyFont="1" applyBorder="1" applyAlignment="1">
      <alignment horizontal="left" vertical="center"/>
    </xf>
    <xf numFmtId="164" fontId="12" fillId="0" borderId="1" xfId="3" applyFont="1" applyFill="1" applyBorder="1" applyAlignment="1" applyProtection="1">
      <alignment horizontal="left" vertical="center" wrapText="1"/>
    </xf>
    <xf numFmtId="44" fontId="12" fillId="0" borderId="1" xfId="3" applyNumberFormat="1" applyFont="1" applyBorder="1" applyAlignment="1">
      <alignment horizontal="left" vertical="center" wrapText="1"/>
    </xf>
    <xf numFmtId="164" fontId="11" fillId="0" borderId="1" xfId="3" applyNumberFormat="1" applyFont="1" applyBorder="1" applyAlignment="1">
      <alignment horizontal="left" vertical="center" wrapText="1"/>
    </xf>
    <xf numFmtId="164" fontId="11" fillId="0" borderId="1" xfId="3" applyNumberFormat="1" applyFont="1" applyBorder="1" applyAlignment="1">
      <alignment horizontal="left"/>
    </xf>
    <xf numFmtId="0" fontId="11" fillId="2" borderId="1" xfId="3" applyNumberFormat="1" applyFont="1" applyFill="1" applyBorder="1" applyAlignment="1" applyProtection="1">
      <alignment horizontal="center"/>
      <protection locked="0"/>
    </xf>
    <xf numFmtId="0" fontId="12" fillId="0" borderId="1" xfId="0" applyFont="1" applyBorder="1" applyAlignment="1">
      <alignment horizontal="center"/>
    </xf>
    <xf numFmtId="164" fontId="11" fillId="0" borderId="1" xfId="3" applyNumberFormat="1" applyFont="1" applyBorder="1"/>
    <xf numFmtId="0" fontId="6" fillId="0" borderId="0" xfId="0" applyFont="1" applyAlignment="1">
      <alignment horizontal="center" wrapText="1"/>
    </xf>
    <xf numFmtId="0" fontId="13" fillId="0" borderId="0" xfId="0" applyFont="1" applyAlignment="1">
      <alignment horizontal="center" vertical="center"/>
    </xf>
    <xf numFmtId="0" fontId="9" fillId="0" borderId="0" xfId="24" applyFont="1" applyAlignment="1">
      <alignment horizontal="left" wrapText="1"/>
    </xf>
    <xf numFmtId="0" fontId="6" fillId="0" borderId="0" xfId="0" applyFont="1" applyAlignment="1">
      <alignment horizontal="center"/>
    </xf>
    <xf numFmtId="0" fontId="12" fillId="0" borderId="0" xfId="0" applyFont="1" applyBorder="1" applyAlignment="1">
      <alignment horizontal="left" vertical="center"/>
    </xf>
    <xf numFmtId="0" fontId="8" fillId="0" borderId="0" xfId="0" applyFont="1" applyAlignment="1">
      <alignment horizontal="left"/>
    </xf>
    <xf numFmtId="0" fontId="12" fillId="0" borderId="0" xfId="0" applyFont="1" applyAlignment="1">
      <alignment horizontal="left" vertical="top" wrapText="1"/>
    </xf>
    <xf numFmtId="0" fontId="11" fillId="0" borderId="1" xfId="0" applyFont="1" applyBorder="1" applyAlignment="1">
      <alignment horizontal="left" vertical="center" wrapText="1"/>
    </xf>
    <xf numFmtId="0" fontId="11" fillId="0" borderId="0" xfId="0" applyFont="1" applyBorder="1" applyAlignment="1">
      <alignment horizontal="center"/>
    </xf>
    <xf numFmtId="0" fontId="12" fillId="0" borderId="0"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2" fillId="0" borderId="1" xfId="0" applyFont="1" applyBorder="1" applyAlignment="1">
      <alignment horizontal="lef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2" fillId="0" borderId="1" xfId="0" applyFont="1" applyFill="1" applyBorder="1" applyAlignment="1">
      <alignment horizontal="left" vertical="center"/>
    </xf>
    <xf numFmtId="0" fontId="12" fillId="0" borderId="1" xfId="0" applyFont="1" applyBorder="1" applyAlignment="1">
      <alignment horizontal="left" vertical="center" wrapText="1"/>
    </xf>
    <xf numFmtId="0" fontId="11" fillId="0" borderId="1" xfId="0" applyFont="1" applyBorder="1" applyAlignment="1">
      <alignment vertical="center" wrapText="1"/>
    </xf>
    <xf numFmtId="0" fontId="7" fillId="0" borderId="0" xfId="0" applyFont="1" applyAlignment="1">
      <alignment horizontal="center" vertical="center" wrapText="1"/>
    </xf>
    <xf numFmtId="0" fontId="6" fillId="2" borderId="0" xfId="0" applyFont="1" applyFill="1" applyAlignment="1">
      <alignment horizontal="center"/>
    </xf>
    <xf numFmtId="0" fontId="6" fillId="0" borderId="1" xfId="0" applyFont="1" applyFill="1" applyBorder="1" applyAlignment="1">
      <alignment horizontal="left"/>
    </xf>
    <xf numFmtId="0" fontId="7" fillId="0" borderId="1" xfId="0" applyFont="1" applyFill="1" applyBorder="1" applyAlignment="1">
      <alignment horizontal="left"/>
    </xf>
    <xf numFmtId="0" fontId="11" fillId="0" borderId="0" xfId="0" applyFont="1" applyBorder="1" applyAlignment="1">
      <alignment horizontal="center" vertical="center" wrapText="1"/>
    </xf>
    <xf numFmtId="0" fontId="12" fillId="0" borderId="1" xfId="0" applyFont="1" applyBorder="1" applyAlignment="1">
      <alignment horizontal="left"/>
    </xf>
    <xf numFmtId="0" fontId="12" fillId="0" borderId="1" xfId="0" applyFont="1" applyFill="1" applyBorder="1" applyAlignment="1">
      <alignment horizontal="left" vertical="center" wrapText="1"/>
    </xf>
    <xf numFmtId="0" fontId="11" fillId="0" borderId="1" xfId="0" applyFont="1" applyBorder="1" applyAlignment="1">
      <alignment horizontal="center"/>
    </xf>
    <xf numFmtId="0" fontId="7" fillId="0" borderId="1" xfId="0" applyFont="1" applyFill="1" applyBorder="1" applyAlignment="1">
      <alignment horizontal="center"/>
    </xf>
  </cellXfs>
  <cellStyles count="25">
    <cellStyle name="Currency" xfId="3" builtinId="4"/>
    <cellStyle name="Followed Hyperlink" xfId="2"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Hyperlink" xfId="1"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Normal" xfId="0" builtinId="0"/>
    <cellStyle name="Normal 2" xfId="24" xr:uid="{104BA7D1-6867-4D6E-AA5F-76B018B65C3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51321</xdr:colOff>
      <xdr:row>0</xdr:row>
      <xdr:rowOff>96213</xdr:rowOff>
    </xdr:from>
    <xdr:to>
      <xdr:col>0</xdr:col>
      <xdr:colOff>739863</xdr:colOff>
      <xdr:row>4</xdr:row>
      <xdr:rowOff>7172</xdr:rowOff>
    </xdr:to>
    <xdr:pic>
      <xdr:nvPicPr>
        <xdr:cNvPr id="2" name="Picture 1">
          <a:extLst>
            <a:ext uri="{FF2B5EF4-FFF2-40B4-BE49-F238E27FC236}">
              <a16:creationId xmlns:a16="http://schemas.microsoft.com/office/drawing/2014/main" id="{18DD5CAD-9A70-48AC-9DE7-92AF724282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21" y="96213"/>
          <a:ext cx="688542" cy="694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85922</xdr:colOff>
      <xdr:row>145</xdr:row>
      <xdr:rowOff>14690</xdr:rowOff>
    </xdr:from>
    <xdr:to>
      <xdr:col>1</xdr:col>
      <xdr:colOff>1201268</xdr:colOff>
      <xdr:row>148</xdr:row>
      <xdr:rowOff>160764</xdr:rowOff>
    </xdr:to>
    <xdr:pic>
      <xdr:nvPicPr>
        <xdr:cNvPr id="3" name="Picture 2" descr="Related image">
          <a:extLst>
            <a:ext uri="{FF2B5EF4-FFF2-40B4-BE49-F238E27FC236}">
              <a16:creationId xmlns:a16="http://schemas.microsoft.com/office/drawing/2014/main" id="{3502F39E-6413-45B1-BECB-8D6C2F6D6FF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7043" y="30341414"/>
          <a:ext cx="1115346" cy="7372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186122</xdr:colOff>
      <xdr:row>144</xdr:row>
      <xdr:rowOff>10948</xdr:rowOff>
    </xdr:from>
    <xdr:to>
      <xdr:col>4</xdr:col>
      <xdr:colOff>467296</xdr:colOff>
      <xdr:row>149</xdr:row>
      <xdr:rowOff>118862</xdr:rowOff>
    </xdr:to>
    <xdr:pic>
      <xdr:nvPicPr>
        <xdr:cNvPr id="4" name="Picture 3" descr="Image result for upr logo">
          <a:extLst>
            <a:ext uri="{FF2B5EF4-FFF2-40B4-BE49-F238E27FC236}">
              <a16:creationId xmlns:a16="http://schemas.microsoft.com/office/drawing/2014/main" id="{84E7802D-C6FA-42DA-8DA6-09D6BDEF03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04915" y="30140603"/>
          <a:ext cx="2032898" cy="10932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832069</xdr:colOff>
      <xdr:row>145</xdr:row>
      <xdr:rowOff>98534</xdr:rowOff>
    </xdr:from>
    <xdr:to>
      <xdr:col>6</xdr:col>
      <xdr:colOff>352579</xdr:colOff>
      <xdr:row>149</xdr:row>
      <xdr:rowOff>29653</xdr:rowOff>
    </xdr:to>
    <xdr:pic>
      <xdr:nvPicPr>
        <xdr:cNvPr id="5" name="Picture 4" descr="Image result for UPRM">
          <a:extLst>
            <a:ext uri="{FF2B5EF4-FFF2-40B4-BE49-F238E27FC236}">
              <a16:creationId xmlns:a16="http://schemas.microsoft.com/office/drawing/2014/main" id="{197E7525-015B-4EE0-BC50-BADE403CF63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86466" y="30425258"/>
          <a:ext cx="768613" cy="71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8"/>
  <sheetViews>
    <sheetView tabSelected="1" zoomScale="91" zoomScaleNormal="100" zoomScalePageLayoutView="170" workbookViewId="0">
      <selection activeCell="D25" sqref="D25:E25"/>
    </sheetView>
  </sheetViews>
  <sheetFormatPr defaultColWidth="11" defaultRowHeight="15.5"/>
  <cols>
    <col min="1" max="1" width="10.83203125" style="1" customWidth="1"/>
    <col min="2" max="2" width="31.5" style="1" customWidth="1"/>
    <col min="3" max="3" width="9.6640625" style="1" customWidth="1"/>
    <col min="4" max="4" width="13.33203125" style="1" customWidth="1"/>
    <col min="5" max="5" width="14.1640625" style="1" customWidth="1"/>
    <col min="6" max="6" width="16.33203125" style="1" customWidth="1"/>
    <col min="7" max="7" width="16.75" style="1" customWidth="1"/>
    <col min="8" max="16384" width="11" style="1"/>
  </cols>
  <sheetData>
    <row r="1" spans="1:11">
      <c r="A1" s="67" t="s">
        <v>11</v>
      </c>
      <c r="B1" s="67"/>
      <c r="C1" s="67"/>
      <c r="D1" s="67"/>
      <c r="E1" s="67"/>
      <c r="F1" s="67"/>
      <c r="G1" s="67"/>
      <c r="H1" s="4"/>
      <c r="I1" s="4"/>
      <c r="J1" s="4"/>
      <c r="K1" s="4"/>
    </row>
    <row r="2" spans="1:11">
      <c r="A2" s="67" t="s">
        <v>12</v>
      </c>
      <c r="B2" s="67"/>
      <c r="C2" s="67"/>
      <c r="D2" s="67"/>
      <c r="E2" s="67"/>
      <c r="F2" s="67"/>
      <c r="G2" s="67"/>
      <c r="H2" s="4"/>
      <c r="I2" s="4"/>
      <c r="J2" s="4"/>
      <c r="K2" s="4"/>
    </row>
    <row r="3" spans="1:11">
      <c r="A3" s="67" t="s">
        <v>13</v>
      </c>
      <c r="B3" s="67"/>
      <c r="C3" s="67"/>
      <c r="D3" s="67"/>
      <c r="E3" s="67"/>
      <c r="F3" s="67"/>
      <c r="G3" s="67"/>
      <c r="H3" s="4"/>
      <c r="I3" s="4"/>
      <c r="J3" s="4"/>
      <c r="K3" s="4"/>
    </row>
    <row r="4" spans="1:11">
      <c r="A4" s="2"/>
      <c r="B4" s="2"/>
      <c r="C4" s="2"/>
      <c r="D4" s="2"/>
      <c r="E4" s="2"/>
      <c r="F4" s="2"/>
      <c r="G4" s="2"/>
      <c r="H4" s="2"/>
      <c r="I4" s="2"/>
      <c r="J4" s="2"/>
      <c r="K4" s="3"/>
    </row>
    <row r="5" spans="1:11">
      <c r="A5" s="67" t="s">
        <v>14</v>
      </c>
      <c r="B5" s="67"/>
      <c r="C5" s="67"/>
      <c r="D5" s="67"/>
      <c r="E5" s="67"/>
      <c r="F5" s="67"/>
      <c r="G5" s="67"/>
      <c r="H5" s="4"/>
      <c r="I5" s="4"/>
      <c r="J5" s="4"/>
      <c r="K5" s="4"/>
    </row>
    <row r="6" spans="1:11">
      <c r="A6" s="17"/>
      <c r="B6" s="17"/>
      <c r="C6" s="17"/>
      <c r="D6" s="17"/>
      <c r="E6" s="17"/>
      <c r="F6" s="17"/>
      <c r="G6" s="17"/>
      <c r="H6" s="17"/>
      <c r="I6" s="17"/>
      <c r="J6" s="17"/>
      <c r="K6" s="17"/>
    </row>
    <row r="7" spans="1:11" ht="15.5" customHeight="1">
      <c r="A7" s="86" t="s">
        <v>15</v>
      </c>
      <c r="B7" s="86"/>
      <c r="C7" s="86"/>
      <c r="D7" s="86"/>
      <c r="E7" s="86"/>
      <c r="F7" s="86"/>
      <c r="G7" s="86"/>
      <c r="H7" s="6"/>
      <c r="I7" s="6"/>
      <c r="J7" s="6"/>
      <c r="K7" s="6"/>
    </row>
    <row r="8" spans="1:11">
      <c r="A8" s="86"/>
      <c r="B8" s="86"/>
      <c r="C8" s="86"/>
      <c r="D8" s="86"/>
      <c r="E8" s="86"/>
      <c r="F8" s="86"/>
      <c r="G8" s="86"/>
      <c r="H8" s="6"/>
      <c r="I8" s="6"/>
      <c r="J8" s="6"/>
      <c r="K8" s="6"/>
    </row>
    <row r="9" spans="1:11">
      <c r="A9" s="5"/>
      <c r="B9" s="5"/>
      <c r="C9" s="5"/>
      <c r="D9" s="5"/>
      <c r="E9" s="5"/>
      <c r="F9" s="5"/>
      <c r="G9" s="5"/>
      <c r="H9" s="6"/>
      <c r="I9" s="6"/>
      <c r="J9" s="6"/>
      <c r="K9" s="6"/>
    </row>
    <row r="10" spans="1:11">
      <c r="A10" s="87" t="s">
        <v>16</v>
      </c>
      <c r="B10" s="87"/>
      <c r="C10" s="87"/>
      <c r="D10" s="87"/>
      <c r="E10" s="87"/>
      <c r="F10" s="87"/>
      <c r="G10" s="87"/>
      <c r="H10" s="7"/>
      <c r="I10" s="7"/>
      <c r="J10" s="7"/>
      <c r="K10" s="7"/>
    </row>
    <row r="11" spans="1:11">
      <c r="A11" s="8"/>
      <c r="B11" s="8"/>
      <c r="C11" s="8"/>
      <c r="D11" s="8"/>
      <c r="E11" s="8"/>
      <c r="F11" s="8"/>
      <c r="G11" s="8"/>
      <c r="H11" s="7"/>
      <c r="I11" s="7"/>
      <c r="J11" s="7"/>
      <c r="K11" s="7"/>
    </row>
    <row r="12" spans="1:11">
      <c r="A12" s="88" t="s">
        <v>17</v>
      </c>
      <c r="B12" s="88"/>
      <c r="C12" s="88"/>
      <c r="D12" s="88"/>
      <c r="E12" s="88"/>
      <c r="F12" s="88"/>
      <c r="G12" s="88"/>
      <c r="H12" s="7"/>
      <c r="I12" s="7"/>
      <c r="J12" s="7"/>
      <c r="K12" s="7"/>
    </row>
    <row r="13" spans="1:11">
      <c r="A13" s="89" t="s">
        <v>110</v>
      </c>
      <c r="B13" s="89"/>
      <c r="C13" s="89"/>
      <c r="D13" s="89"/>
      <c r="E13" s="89"/>
      <c r="F13" s="89"/>
      <c r="G13" s="55">
        <v>1000</v>
      </c>
      <c r="H13" s="7"/>
      <c r="I13" s="7"/>
      <c r="J13" s="7"/>
      <c r="K13" s="7"/>
    </row>
    <row r="14" spans="1:11">
      <c r="A14" s="89" t="s">
        <v>18</v>
      </c>
      <c r="B14" s="89"/>
      <c r="C14" s="89"/>
      <c r="D14" s="89"/>
      <c r="E14" s="89"/>
      <c r="F14" s="89"/>
      <c r="G14" s="55">
        <v>0.03</v>
      </c>
      <c r="H14" s="7"/>
      <c r="I14" s="7"/>
      <c r="J14" s="7"/>
      <c r="K14" s="7"/>
    </row>
    <row r="15" spans="1:11">
      <c r="A15" s="89" t="s">
        <v>19</v>
      </c>
      <c r="B15" s="89"/>
      <c r="C15" s="89"/>
      <c r="D15" s="89"/>
      <c r="E15" s="89"/>
      <c r="F15" s="89"/>
      <c r="G15" s="94"/>
      <c r="H15" s="7"/>
      <c r="I15" s="7"/>
      <c r="J15" s="7"/>
      <c r="K15" s="7"/>
    </row>
    <row r="16" spans="1:11">
      <c r="A16" s="8"/>
      <c r="B16" s="8"/>
      <c r="C16" s="8"/>
      <c r="D16" s="8"/>
      <c r="E16" s="8"/>
      <c r="F16" s="8"/>
      <c r="G16" s="8"/>
      <c r="H16" s="7"/>
      <c r="I16" s="7"/>
      <c r="J16" s="7"/>
      <c r="K16" s="7"/>
    </row>
    <row r="17" spans="1:11" ht="15.5" customHeight="1">
      <c r="A17" s="90" t="s">
        <v>20</v>
      </c>
      <c r="B17" s="90"/>
      <c r="C17" s="90"/>
      <c r="D17" s="90"/>
      <c r="E17" s="90"/>
      <c r="F17" s="90"/>
      <c r="G17" s="90"/>
      <c r="H17" s="17"/>
      <c r="I17" s="17"/>
      <c r="J17" s="17"/>
      <c r="K17" s="17"/>
    </row>
    <row r="18" spans="1:11">
      <c r="A18" s="85" t="s">
        <v>21</v>
      </c>
      <c r="B18" s="85"/>
      <c r="C18" s="25" t="s">
        <v>22</v>
      </c>
      <c r="D18" s="25" t="s">
        <v>23</v>
      </c>
      <c r="E18" s="26" t="s">
        <v>24</v>
      </c>
      <c r="F18" s="27" t="s">
        <v>25</v>
      </c>
      <c r="G18" s="18" t="s">
        <v>26</v>
      </c>
      <c r="H18" s="17"/>
      <c r="I18" s="17"/>
      <c r="J18" s="17"/>
      <c r="K18" s="17"/>
    </row>
    <row r="19" spans="1:11">
      <c r="A19" s="91" t="s">
        <v>27</v>
      </c>
      <c r="B19" s="91"/>
      <c r="C19" s="28" t="s">
        <v>0</v>
      </c>
      <c r="D19" s="40">
        <v>26</v>
      </c>
      <c r="E19" s="41">
        <v>7.25</v>
      </c>
      <c r="F19" s="29">
        <f>+D19*E19</f>
        <v>188.5</v>
      </c>
      <c r="G19" s="19">
        <f>-188.5+F19</f>
        <v>0</v>
      </c>
      <c r="H19" s="17"/>
      <c r="I19" s="17"/>
      <c r="J19" s="17"/>
      <c r="K19" s="17"/>
    </row>
    <row r="20" spans="1:11">
      <c r="A20" s="91" t="s">
        <v>28</v>
      </c>
      <c r="B20" s="91"/>
      <c r="C20" s="28" t="s">
        <v>0</v>
      </c>
      <c r="D20" s="40">
        <v>8</v>
      </c>
      <c r="E20" s="41">
        <v>7.25</v>
      </c>
      <c r="F20" s="29">
        <f>+D20*E20</f>
        <v>58</v>
      </c>
      <c r="G20" s="19">
        <f>-58+F20</f>
        <v>0</v>
      </c>
      <c r="H20" s="17"/>
      <c r="I20" s="17"/>
      <c r="J20" s="17"/>
      <c r="K20" s="17"/>
    </row>
    <row r="21" spans="1:11">
      <c r="A21" s="91" t="s">
        <v>29</v>
      </c>
      <c r="B21" s="91"/>
      <c r="C21" s="28" t="s">
        <v>0</v>
      </c>
      <c r="D21" s="40">
        <v>16</v>
      </c>
      <c r="E21" s="41">
        <v>7.25</v>
      </c>
      <c r="F21" s="29">
        <v>116</v>
      </c>
      <c r="G21" s="19">
        <f>-116+F21</f>
        <v>0</v>
      </c>
      <c r="H21" s="17"/>
      <c r="I21" s="17"/>
      <c r="J21" s="17"/>
      <c r="K21" s="17"/>
    </row>
    <row r="22" spans="1:11">
      <c r="A22" s="91" t="s">
        <v>30</v>
      </c>
      <c r="B22" s="91"/>
      <c r="C22" s="28" t="s">
        <v>0</v>
      </c>
      <c r="D22" s="40">
        <v>3</v>
      </c>
      <c r="E22" s="41">
        <v>7.25</v>
      </c>
      <c r="F22" s="29">
        <f t="shared" ref="F22:F44" si="0">+D22*E22</f>
        <v>21.75</v>
      </c>
      <c r="G22" s="19">
        <f>-21.75+F22</f>
        <v>0</v>
      </c>
      <c r="H22" s="17"/>
      <c r="I22" s="17"/>
      <c r="J22" s="17"/>
      <c r="K22" s="17"/>
    </row>
    <row r="23" spans="1:11">
      <c r="A23" s="91" t="s">
        <v>31</v>
      </c>
      <c r="B23" s="91"/>
      <c r="C23" s="28" t="s">
        <v>0</v>
      </c>
      <c r="D23" s="40">
        <v>8</v>
      </c>
      <c r="E23" s="41">
        <v>7.25</v>
      </c>
      <c r="F23" s="29">
        <f t="shared" si="0"/>
        <v>58</v>
      </c>
      <c r="G23" s="19">
        <f>-58+F23</f>
        <v>0</v>
      </c>
      <c r="H23" s="17"/>
      <c r="I23" s="17"/>
      <c r="J23" s="17"/>
      <c r="K23" s="17"/>
    </row>
    <row r="24" spans="1:11">
      <c r="A24" s="91" t="s">
        <v>32</v>
      </c>
      <c r="B24" s="91"/>
      <c r="C24" s="28" t="s">
        <v>0</v>
      </c>
      <c r="D24" s="40">
        <v>24</v>
      </c>
      <c r="E24" s="41">
        <v>7.25</v>
      </c>
      <c r="F24" s="29">
        <f t="shared" si="0"/>
        <v>174</v>
      </c>
      <c r="G24" s="19">
        <f>-174+F24</f>
        <v>0</v>
      </c>
      <c r="H24" s="17"/>
      <c r="I24" s="17"/>
      <c r="J24" s="17"/>
      <c r="K24" s="17"/>
    </row>
    <row r="25" spans="1:11">
      <c r="A25" s="20" t="s">
        <v>33</v>
      </c>
      <c r="B25" s="30"/>
      <c r="C25" s="28" t="s">
        <v>0</v>
      </c>
      <c r="D25" s="40">
        <v>8</v>
      </c>
      <c r="E25" s="41">
        <v>7.25</v>
      </c>
      <c r="F25" s="29">
        <f t="shared" si="0"/>
        <v>58</v>
      </c>
      <c r="G25" s="19">
        <f>-58+F25</f>
        <v>0</v>
      </c>
      <c r="H25" s="17"/>
      <c r="I25" s="17"/>
      <c r="J25" s="17"/>
      <c r="K25" s="17"/>
    </row>
    <row r="26" spans="1:11">
      <c r="A26" s="20" t="s">
        <v>34</v>
      </c>
      <c r="B26" s="30"/>
      <c r="C26" s="28" t="s">
        <v>0</v>
      </c>
      <c r="D26" s="40">
        <v>16</v>
      </c>
      <c r="E26" s="41">
        <v>7.25</v>
      </c>
      <c r="F26" s="29">
        <f t="shared" si="0"/>
        <v>116</v>
      </c>
      <c r="G26" s="19">
        <f>-116+F26</f>
        <v>0</v>
      </c>
      <c r="H26" s="17"/>
      <c r="I26" s="17"/>
      <c r="J26" s="17"/>
      <c r="K26" s="17"/>
    </row>
    <row r="27" spans="1:11">
      <c r="A27" s="20" t="s">
        <v>35</v>
      </c>
      <c r="B27" s="30"/>
      <c r="C27" s="28" t="s">
        <v>0</v>
      </c>
      <c r="D27" s="40">
        <v>40</v>
      </c>
      <c r="E27" s="41">
        <v>7.25</v>
      </c>
      <c r="F27" s="29">
        <f t="shared" si="0"/>
        <v>290</v>
      </c>
      <c r="G27" s="19">
        <f>-290+F27</f>
        <v>0</v>
      </c>
      <c r="H27" s="17"/>
      <c r="I27" s="17"/>
      <c r="J27" s="17"/>
      <c r="K27" s="17"/>
    </row>
    <row r="28" spans="1:11">
      <c r="A28" s="20" t="s">
        <v>36</v>
      </c>
      <c r="B28" s="30"/>
      <c r="C28" s="28" t="s">
        <v>0</v>
      </c>
      <c r="D28" s="40">
        <v>50</v>
      </c>
      <c r="E28" s="41">
        <v>7.25</v>
      </c>
      <c r="F28" s="29">
        <f t="shared" si="0"/>
        <v>362.5</v>
      </c>
      <c r="G28" s="19">
        <f>-362.5+F28</f>
        <v>0</v>
      </c>
      <c r="H28" s="17"/>
      <c r="I28" s="17"/>
      <c r="J28" s="17"/>
      <c r="K28" s="17"/>
    </row>
    <row r="29" spans="1:11">
      <c r="A29" s="20" t="s">
        <v>37</v>
      </c>
      <c r="B29" s="30"/>
      <c r="C29" s="28" t="s">
        <v>0</v>
      </c>
      <c r="D29" s="40">
        <v>50</v>
      </c>
      <c r="E29" s="41">
        <v>7.25</v>
      </c>
      <c r="F29" s="29">
        <f t="shared" si="0"/>
        <v>362.5</v>
      </c>
      <c r="G29" s="19">
        <f>-362.5+F29</f>
        <v>0</v>
      </c>
      <c r="H29" s="17"/>
      <c r="I29" s="17"/>
      <c r="J29" s="17"/>
      <c r="K29" s="17"/>
    </row>
    <row r="30" spans="1:11">
      <c r="A30" s="20" t="s">
        <v>38</v>
      </c>
      <c r="B30" s="31"/>
      <c r="C30" s="28" t="s">
        <v>0</v>
      </c>
      <c r="D30" s="40">
        <v>15</v>
      </c>
      <c r="E30" s="41">
        <v>7.25</v>
      </c>
      <c r="F30" s="29">
        <f t="shared" si="0"/>
        <v>108.75</v>
      </c>
      <c r="G30" s="19">
        <f>-108.75+F30</f>
        <v>0</v>
      </c>
      <c r="H30" s="17"/>
      <c r="I30" s="17"/>
      <c r="J30" s="17"/>
      <c r="K30" s="17"/>
    </row>
    <row r="31" spans="1:11">
      <c r="A31" s="20" t="s">
        <v>39</v>
      </c>
      <c r="B31" s="30"/>
      <c r="C31" s="28"/>
      <c r="D31" s="32"/>
      <c r="E31" s="33"/>
      <c r="F31" s="34">
        <v>130</v>
      </c>
      <c r="G31" s="19">
        <f>-130+F31</f>
        <v>0</v>
      </c>
      <c r="H31" s="17"/>
      <c r="I31" s="17"/>
      <c r="J31" s="17"/>
      <c r="K31" s="17"/>
    </row>
    <row r="32" spans="1:11">
      <c r="A32" s="93" t="s">
        <v>40</v>
      </c>
      <c r="B32" s="93"/>
      <c r="C32" s="93"/>
      <c r="D32" s="28">
        <f>SUM(D19:D30)</f>
        <v>264</v>
      </c>
      <c r="E32" s="35"/>
      <c r="F32" s="27">
        <f>SUM(F19:F30)</f>
        <v>1914</v>
      </c>
      <c r="G32" s="19">
        <f>-1914+F32</f>
        <v>0</v>
      </c>
      <c r="H32" s="17"/>
      <c r="I32" s="17"/>
      <c r="J32" s="17"/>
      <c r="K32" s="17"/>
    </row>
    <row r="33" spans="1:11">
      <c r="A33" s="17"/>
      <c r="B33" s="36"/>
      <c r="C33" s="36"/>
      <c r="D33" s="36"/>
      <c r="E33" s="37"/>
      <c r="F33" s="38"/>
      <c r="G33" s="17"/>
      <c r="H33" s="17"/>
      <c r="I33" s="17"/>
      <c r="J33" s="17"/>
      <c r="K33" s="17"/>
    </row>
    <row r="34" spans="1:11" ht="15.5" customHeight="1">
      <c r="A34" s="76" t="s">
        <v>88</v>
      </c>
      <c r="B34" s="76"/>
      <c r="C34" s="76"/>
      <c r="D34" s="76"/>
      <c r="E34" s="76"/>
      <c r="F34" s="76"/>
      <c r="G34" s="76"/>
      <c r="H34" s="17"/>
      <c r="I34" s="17"/>
      <c r="J34" s="17"/>
      <c r="K34" s="17"/>
    </row>
    <row r="35" spans="1:11" ht="15.5" customHeight="1">
      <c r="A35" s="75" t="s">
        <v>21</v>
      </c>
      <c r="B35" s="75"/>
      <c r="C35" s="39" t="s">
        <v>22</v>
      </c>
      <c r="D35" s="39" t="s">
        <v>23</v>
      </c>
      <c r="E35" s="39" t="s">
        <v>24</v>
      </c>
      <c r="F35" s="39" t="s">
        <v>25</v>
      </c>
      <c r="G35" s="39" t="s">
        <v>26</v>
      </c>
      <c r="H35" s="17"/>
      <c r="I35" s="17"/>
      <c r="J35" s="17"/>
      <c r="K35" s="17"/>
    </row>
    <row r="36" spans="1:11">
      <c r="A36" s="84" t="s">
        <v>41</v>
      </c>
      <c r="B36" s="84"/>
      <c r="C36" s="28" t="s">
        <v>0</v>
      </c>
      <c r="D36" s="40">
        <v>1</v>
      </c>
      <c r="E36" s="41">
        <v>45</v>
      </c>
      <c r="F36" s="29">
        <f t="shared" si="0"/>
        <v>45</v>
      </c>
      <c r="G36" s="19">
        <f>-45+F36</f>
        <v>0</v>
      </c>
      <c r="H36" s="17"/>
      <c r="I36" s="17"/>
      <c r="J36" s="17"/>
      <c r="K36" s="17"/>
    </row>
    <row r="37" spans="1:11">
      <c r="A37" s="84" t="s">
        <v>43</v>
      </c>
      <c r="B37" s="84"/>
      <c r="C37" s="28" t="s">
        <v>0</v>
      </c>
      <c r="D37" s="40">
        <v>1</v>
      </c>
      <c r="E37" s="41">
        <v>45</v>
      </c>
      <c r="F37" s="29">
        <f t="shared" si="0"/>
        <v>45</v>
      </c>
      <c r="G37" s="19">
        <f>-45+F37</f>
        <v>0</v>
      </c>
      <c r="H37" s="17"/>
      <c r="I37" s="17"/>
      <c r="J37" s="17"/>
      <c r="K37" s="17"/>
    </row>
    <row r="38" spans="1:11">
      <c r="A38" s="84" t="s">
        <v>42</v>
      </c>
      <c r="B38" s="84"/>
      <c r="C38" s="28" t="s">
        <v>0</v>
      </c>
      <c r="D38" s="40">
        <v>1</v>
      </c>
      <c r="E38" s="41">
        <v>45</v>
      </c>
      <c r="F38" s="29">
        <f t="shared" si="0"/>
        <v>45</v>
      </c>
      <c r="G38" s="19">
        <f>-45+F38</f>
        <v>0</v>
      </c>
      <c r="H38" s="17"/>
      <c r="I38" s="17"/>
      <c r="J38" s="17"/>
      <c r="K38" s="17"/>
    </row>
    <row r="39" spans="1:11">
      <c r="A39" s="84" t="s">
        <v>44</v>
      </c>
      <c r="B39" s="84"/>
      <c r="C39" s="28" t="s">
        <v>0</v>
      </c>
      <c r="D39" s="40">
        <v>1</v>
      </c>
      <c r="E39" s="41">
        <v>45</v>
      </c>
      <c r="F39" s="29">
        <f t="shared" si="0"/>
        <v>45</v>
      </c>
      <c r="G39" s="19">
        <f>-45+F39</f>
        <v>0</v>
      </c>
      <c r="H39" s="17"/>
      <c r="I39" s="17"/>
      <c r="J39" s="17"/>
      <c r="K39" s="17"/>
    </row>
    <row r="40" spans="1:11">
      <c r="A40" s="84" t="s">
        <v>45</v>
      </c>
      <c r="B40" s="84"/>
      <c r="C40" s="28" t="s">
        <v>0</v>
      </c>
      <c r="D40" s="40">
        <v>1</v>
      </c>
      <c r="E40" s="41">
        <v>45</v>
      </c>
      <c r="F40" s="29">
        <f t="shared" si="0"/>
        <v>45</v>
      </c>
      <c r="G40" s="19">
        <f>-45+F40</f>
        <v>0</v>
      </c>
      <c r="H40" s="17"/>
      <c r="I40" s="17"/>
      <c r="J40" s="17"/>
      <c r="K40" s="17"/>
    </row>
    <row r="41" spans="1:11">
      <c r="A41" s="84" t="s">
        <v>35</v>
      </c>
      <c r="B41" s="84"/>
      <c r="C41" s="28" t="s">
        <v>0</v>
      </c>
      <c r="D41" s="40">
        <v>5</v>
      </c>
      <c r="E41" s="41">
        <v>45</v>
      </c>
      <c r="F41" s="29">
        <f t="shared" si="0"/>
        <v>225</v>
      </c>
      <c r="G41" s="19">
        <f>-225+F41</f>
        <v>0</v>
      </c>
      <c r="H41" s="17"/>
      <c r="I41" s="17"/>
      <c r="J41" s="17"/>
      <c r="K41" s="17"/>
    </row>
    <row r="42" spans="1:11">
      <c r="A42" s="84" t="s">
        <v>46</v>
      </c>
      <c r="B42" s="84"/>
      <c r="C42" s="28" t="s">
        <v>0</v>
      </c>
      <c r="D42" s="40">
        <v>4</v>
      </c>
      <c r="E42" s="41">
        <v>45</v>
      </c>
      <c r="F42" s="29">
        <f t="shared" si="0"/>
        <v>180</v>
      </c>
      <c r="G42" s="19">
        <f>-180+F42</f>
        <v>0</v>
      </c>
      <c r="H42" s="17"/>
      <c r="I42" s="17"/>
      <c r="J42" s="17"/>
      <c r="K42" s="17"/>
    </row>
    <row r="43" spans="1:11">
      <c r="A43" s="84" t="s">
        <v>47</v>
      </c>
      <c r="B43" s="84"/>
      <c r="C43" s="28" t="s">
        <v>0</v>
      </c>
      <c r="D43" s="40">
        <v>10</v>
      </c>
      <c r="E43" s="41">
        <v>45</v>
      </c>
      <c r="F43" s="29">
        <f t="shared" si="0"/>
        <v>450</v>
      </c>
      <c r="G43" s="19">
        <f>-450+F43</f>
        <v>0</v>
      </c>
      <c r="H43" s="17"/>
      <c r="I43" s="17"/>
      <c r="J43" s="17"/>
      <c r="K43" s="17"/>
    </row>
    <row r="44" spans="1:11">
      <c r="A44" s="84" t="s">
        <v>48</v>
      </c>
      <c r="B44" s="84"/>
      <c r="C44" s="28" t="s">
        <v>0</v>
      </c>
      <c r="D44" s="40">
        <v>1.5</v>
      </c>
      <c r="E44" s="41">
        <v>45</v>
      </c>
      <c r="F44" s="29">
        <f t="shared" si="0"/>
        <v>67.5</v>
      </c>
      <c r="G44" s="19">
        <f>-67.5+F44</f>
        <v>0</v>
      </c>
      <c r="H44" s="17"/>
      <c r="I44" s="17"/>
      <c r="J44" s="17"/>
      <c r="K44" s="17"/>
    </row>
    <row r="45" spans="1:11" ht="15.5" customHeight="1">
      <c r="A45" s="74" t="s">
        <v>49</v>
      </c>
      <c r="B45" s="74"/>
      <c r="C45" s="74"/>
      <c r="D45" s="28">
        <f>SUM(D36:D44)</f>
        <v>25.5</v>
      </c>
      <c r="E45" s="35"/>
      <c r="F45" s="27">
        <f>SUM(F34:F44)</f>
        <v>1147.5</v>
      </c>
      <c r="G45" s="19">
        <f>-1147.5+F45</f>
        <v>0</v>
      </c>
      <c r="H45" s="17"/>
      <c r="I45" s="17"/>
      <c r="J45" s="17"/>
      <c r="K45" s="17"/>
    </row>
    <row r="46" spans="1:11">
      <c r="A46" s="42"/>
      <c r="B46" s="42"/>
      <c r="C46" s="43"/>
      <c r="D46" s="36"/>
      <c r="E46" s="37"/>
      <c r="F46" s="38"/>
      <c r="G46" s="17"/>
      <c r="H46" s="17"/>
      <c r="I46" s="17"/>
      <c r="J46" s="17"/>
      <c r="K46" s="17"/>
    </row>
    <row r="47" spans="1:11" ht="15.5" customHeight="1">
      <c r="A47" s="76" t="s">
        <v>54</v>
      </c>
      <c r="B47" s="76"/>
      <c r="C47" s="76"/>
      <c r="D47" s="76"/>
      <c r="E47" s="76"/>
      <c r="F47" s="76"/>
      <c r="G47" s="76"/>
      <c r="H47" s="17"/>
      <c r="I47" s="17"/>
      <c r="J47" s="17"/>
      <c r="K47" s="17"/>
    </row>
    <row r="48" spans="1:11">
      <c r="A48" s="71" t="s">
        <v>21</v>
      </c>
      <c r="B48" s="71"/>
      <c r="C48" s="39" t="s">
        <v>22</v>
      </c>
      <c r="D48" s="39" t="s">
        <v>23</v>
      </c>
      <c r="E48" s="39" t="s">
        <v>24</v>
      </c>
      <c r="F48" s="39" t="s">
        <v>25</v>
      </c>
      <c r="G48" s="39" t="s">
        <v>26</v>
      </c>
      <c r="H48" s="17"/>
      <c r="I48" s="17"/>
      <c r="J48" s="17"/>
      <c r="K48" s="17"/>
    </row>
    <row r="49" spans="1:11" ht="15.5" customHeight="1">
      <c r="A49" s="84" t="s">
        <v>50</v>
      </c>
      <c r="B49" s="84"/>
      <c r="C49" s="28" t="s">
        <v>1</v>
      </c>
      <c r="D49" s="40">
        <v>5</v>
      </c>
      <c r="E49" s="41">
        <v>40</v>
      </c>
      <c r="F49" s="29">
        <f>+D49*E49</f>
        <v>200</v>
      </c>
      <c r="G49" s="19">
        <f>-200+F49</f>
        <v>0</v>
      </c>
      <c r="H49" s="17"/>
      <c r="I49" s="17"/>
      <c r="J49" s="17"/>
      <c r="K49" s="17"/>
    </row>
    <row r="50" spans="1:11">
      <c r="A50" s="84" t="s">
        <v>89</v>
      </c>
      <c r="B50" s="84"/>
      <c r="C50" s="28" t="s">
        <v>2</v>
      </c>
      <c r="D50" s="40">
        <v>18</v>
      </c>
      <c r="E50" s="41">
        <v>17.07</v>
      </c>
      <c r="F50" s="29">
        <f t="shared" ref="F50:F57" si="1">+D50*E50</f>
        <v>307.26</v>
      </c>
      <c r="G50" s="19">
        <f>-307.26+F50</f>
        <v>0</v>
      </c>
      <c r="H50" s="17"/>
      <c r="I50" s="17"/>
      <c r="J50" s="17"/>
      <c r="K50" s="17"/>
    </row>
    <row r="51" spans="1:11">
      <c r="A51" s="92" t="s">
        <v>90</v>
      </c>
      <c r="B51" s="92"/>
      <c r="C51" s="28" t="s">
        <v>3</v>
      </c>
      <c r="D51" s="40">
        <v>4</v>
      </c>
      <c r="E51" s="41">
        <v>5.61</v>
      </c>
      <c r="F51" s="29">
        <f t="shared" si="1"/>
        <v>22.44</v>
      </c>
      <c r="G51" s="19">
        <f>-22.44+F51</f>
        <v>0</v>
      </c>
      <c r="H51" s="17"/>
      <c r="I51" s="17"/>
      <c r="J51" s="17"/>
      <c r="K51" s="17"/>
    </row>
    <row r="52" spans="1:11">
      <c r="A52" s="84" t="s">
        <v>91</v>
      </c>
      <c r="B52" s="84"/>
      <c r="C52" s="28"/>
      <c r="D52" s="28"/>
      <c r="E52" s="35"/>
      <c r="F52" s="29">
        <v>400</v>
      </c>
      <c r="G52" s="19">
        <f>-400+F52</f>
        <v>0</v>
      </c>
      <c r="H52" s="17"/>
      <c r="I52" s="17"/>
      <c r="J52" s="17"/>
      <c r="K52" s="17"/>
    </row>
    <row r="53" spans="1:11">
      <c r="A53" s="84" t="s">
        <v>51</v>
      </c>
      <c r="B53" s="84"/>
      <c r="C53" s="28" t="s">
        <v>4</v>
      </c>
      <c r="D53" s="40">
        <v>3.5</v>
      </c>
      <c r="E53" s="41">
        <v>19.600000000000001</v>
      </c>
      <c r="F53" s="29">
        <f t="shared" si="1"/>
        <v>68.600000000000009</v>
      </c>
      <c r="G53" s="19">
        <f>-68.6+F53</f>
        <v>0</v>
      </c>
      <c r="H53" s="17"/>
      <c r="I53" s="17"/>
      <c r="J53" s="17"/>
      <c r="K53" s="17"/>
    </row>
    <row r="54" spans="1:11">
      <c r="A54" s="84" t="s">
        <v>52</v>
      </c>
      <c r="B54" s="84"/>
      <c r="C54" s="28"/>
      <c r="D54" s="28"/>
      <c r="E54" s="35"/>
      <c r="F54" s="29">
        <v>150</v>
      </c>
      <c r="G54" s="19">
        <f>-150+F54</f>
        <v>0</v>
      </c>
      <c r="H54" s="17"/>
      <c r="I54" s="17"/>
      <c r="J54" s="17"/>
      <c r="K54" s="17"/>
    </row>
    <row r="55" spans="1:11">
      <c r="A55" s="84" t="s">
        <v>53</v>
      </c>
      <c r="B55" s="84"/>
      <c r="C55" s="28"/>
      <c r="D55" s="28"/>
      <c r="E55" s="35"/>
      <c r="F55" s="29">
        <v>150</v>
      </c>
      <c r="G55" s="19">
        <f>-150+F55</f>
        <v>0</v>
      </c>
      <c r="H55" s="17"/>
      <c r="I55" s="17"/>
      <c r="J55" s="17"/>
      <c r="K55" s="17"/>
    </row>
    <row r="56" spans="1:11">
      <c r="A56" s="84" t="s">
        <v>92</v>
      </c>
      <c r="B56" s="84"/>
      <c r="C56" s="28" t="s">
        <v>5</v>
      </c>
      <c r="D56" s="40">
        <v>10</v>
      </c>
      <c r="E56" s="41">
        <v>2.6</v>
      </c>
      <c r="F56" s="29">
        <f t="shared" si="1"/>
        <v>26</v>
      </c>
      <c r="G56" s="19">
        <f>-26+F56</f>
        <v>0</v>
      </c>
      <c r="H56" s="17"/>
      <c r="I56" s="17"/>
      <c r="J56" s="17"/>
      <c r="K56" s="17"/>
    </row>
    <row r="57" spans="1:11">
      <c r="A57" s="84" t="s">
        <v>93</v>
      </c>
      <c r="B57" s="84"/>
      <c r="C57" s="28" t="s">
        <v>6</v>
      </c>
      <c r="D57" s="44">
        <v>1265</v>
      </c>
      <c r="E57" s="41">
        <v>0.8</v>
      </c>
      <c r="F57" s="29">
        <f t="shared" si="1"/>
        <v>1012</v>
      </c>
      <c r="G57" s="19">
        <f>-1012+F57</f>
        <v>0</v>
      </c>
      <c r="H57" s="17"/>
      <c r="I57" s="17"/>
      <c r="J57" s="17"/>
      <c r="K57" s="17"/>
    </row>
    <row r="58" spans="1:11">
      <c r="A58" s="79" t="s">
        <v>55</v>
      </c>
      <c r="B58" s="79"/>
      <c r="C58" s="79"/>
      <c r="D58" s="79"/>
      <c r="E58" s="79"/>
      <c r="F58" s="27">
        <f>SUM(F49:F57)</f>
        <v>2336.3000000000002</v>
      </c>
      <c r="G58" s="19">
        <f>-2336.3+F58</f>
        <v>0</v>
      </c>
      <c r="H58" s="17"/>
      <c r="I58" s="17"/>
      <c r="J58" s="17"/>
      <c r="K58" s="17"/>
    </row>
    <row r="59" spans="1:11">
      <c r="A59" s="45"/>
      <c r="B59" s="45"/>
      <c r="C59" s="36"/>
      <c r="D59" s="36"/>
      <c r="E59" s="37"/>
      <c r="F59" s="38"/>
      <c r="G59" s="17"/>
      <c r="H59" s="17"/>
      <c r="I59" s="17"/>
      <c r="J59" s="17"/>
      <c r="K59" s="17"/>
    </row>
    <row r="60" spans="1:11">
      <c r="A60" s="76" t="s">
        <v>61</v>
      </c>
      <c r="B60" s="76"/>
      <c r="C60" s="76"/>
      <c r="D60" s="76"/>
      <c r="E60" s="76"/>
      <c r="F60" s="76"/>
      <c r="G60" s="76"/>
      <c r="H60" s="17"/>
      <c r="I60" s="17"/>
      <c r="J60" s="17"/>
      <c r="K60" s="17"/>
    </row>
    <row r="61" spans="1:11">
      <c r="A61" s="71" t="s">
        <v>21</v>
      </c>
      <c r="B61" s="71"/>
      <c r="C61" s="39" t="s">
        <v>22</v>
      </c>
      <c r="D61" s="39" t="s">
        <v>23</v>
      </c>
      <c r="E61" s="39" t="s">
        <v>24</v>
      </c>
      <c r="F61" s="39" t="s">
        <v>25</v>
      </c>
      <c r="G61" s="39" t="s">
        <v>26</v>
      </c>
      <c r="H61" s="17"/>
      <c r="I61" s="17"/>
      <c r="J61" s="17"/>
      <c r="K61" s="17"/>
    </row>
    <row r="62" spans="1:11" ht="18.5">
      <c r="A62" s="78" t="s">
        <v>112</v>
      </c>
      <c r="B62" s="78"/>
      <c r="C62" s="28"/>
      <c r="D62" s="28"/>
      <c r="E62" s="35"/>
      <c r="F62" s="57">
        <f>(F32*0.2)</f>
        <v>382.8</v>
      </c>
      <c r="G62" s="19">
        <f>-382.8+F62</f>
        <v>0</v>
      </c>
      <c r="H62" s="17"/>
      <c r="I62" s="17"/>
      <c r="J62" s="17"/>
      <c r="K62" s="17"/>
    </row>
    <row r="63" spans="1:11">
      <c r="A63" s="83" t="s">
        <v>56</v>
      </c>
      <c r="B63" s="83"/>
      <c r="C63" s="28"/>
      <c r="D63" s="28"/>
      <c r="E63" s="35"/>
      <c r="F63" s="46">
        <v>117</v>
      </c>
      <c r="G63" s="19">
        <f>-117+F63</f>
        <v>0</v>
      </c>
      <c r="H63" s="17"/>
      <c r="I63" s="17"/>
      <c r="J63" s="17"/>
      <c r="K63" s="17"/>
    </row>
    <row r="64" spans="1:11" ht="18.5">
      <c r="A64" s="78" t="s">
        <v>94</v>
      </c>
      <c r="B64" s="78"/>
      <c r="C64" s="28"/>
      <c r="D64" s="28"/>
      <c r="E64" s="35"/>
      <c r="F64" s="46">
        <v>337.5</v>
      </c>
      <c r="G64" s="19">
        <f>-337.5+F64</f>
        <v>0</v>
      </c>
      <c r="H64" s="17"/>
      <c r="I64" s="17"/>
      <c r="J64" s="17"/>
      <c r="K64" s="17"/>
    </row>
    <row r="65" spans="1:11">
      <c r="A65" s="78" t="s">
        <v>57</v>
      </c>
      <c r="B65" s="78"/>
      <c r="C65" s="28"/>
      <c r="D65" s="20"/>
      <c r="E65" s="29"/>
      <c r="F65" s="46">
        <v>100</v>
      </c>
      <c r="G65" s="19">
        <f>-100+F65</f>
        <v>0</v>
      </c>
      <c r="H65" s="17"/>
      <c r="I65" s="17"/>
      <c r="J65" s="17"/>
      <c r="K65" s="17"/>
    </row>
    <row r="66" spans="1:11">
      <c r="A66" s="78" t="s">
        <v>58</v>
      </c>
      <c r="B66" s="78"/>
      <c r="C66" s="28"/>
      <c r="D66" s="20"/>
      <c r="E66" s="29"/>
      <c r="F66" s="46">
        <v>300</v>
      </c>
      <c r="G66" s="19">
        <f>-300+F66</f>
        <v>0</v>
      </c>
      <c r="H66" s="17"/>
      <c r="I66" s="17"/>
      <c r="J66" s="17"/>
      <c r="K66" s="17"/>
    </row>
    <row r="67" spans="1:11">
      <c r="A67" s="78" t="s">
        <v>59</v>
      </c>
      <c r="B67" s="78"/>
      <c r="C67" s="28"/>
      <c r="D67" s="20"/>
      <c r="E67" s="29"/>
      <c r="F67" s="46">
        <v>75</v>
      </c>
      <c r="G67" s="19">
        <f>-75+F67</f>
        <v>0</v>
      </c>
      <c r="H67" s="17"/>
      <c r="I67" s="17"/>
      <c r="J67" s="17"/>
      <c r="K67" s="17"/>
    </row>
    <row r="68" spans="1:11">
      <c r="A68" s="78" t="s">
        <v>60</v>
      </c>
      <c r="B68" s="78"/>
      <c r="C68" s="28"/>
      <c r="D68" s="20"/>
      <c r="E68" s="29"/>
      <c r="F68" s="46">
        <v>125</v>
      </c>
      <c r="G68" s="19">
        <f>-125+F68</f>
        <v>0</v>
      </c>
      <c r="H68" s="17"/>
      <c r="I68" s="17"/>
      <c r="J68" s="17"/>
      <c r="K68" s="17"/>
    </row>
    <row r="69" spans="1:11">
      <c r="A69" s="56" t="s">
        <v>113</v>
      </c>
      <c r="B69" s="56"/>
      <c r="C69" s="28"/>
      <c r="D69" s="20"/>
      <c r="E69" s="29"/>
      <c r="F69" s="46">
        <v>200</v>
      </c>
      <c r="G69" s="19">
        <f>200-F69</f>
        <v>0</v>
      </c>
      <c r="H69" s="17"/>
      <c r="I69" s="17"/>
      <c r="J69" s="17"/>
      <c r="K69" s="17"/>
    </row>
    <row r="70" spans="1:11" ht="18.5">
      <c r="A70" s="78" t="s">
        <v>95</v>
      </c>
      <c r="B70" s="78"/>
      <c r="C70" s="28"/>
      <c r="D70" s="20"/>
      <c r="E70" s="29"/>
      <c r="F70" s="34">
        <f>(F32+F45*0.1)</f>
        <v>2028.75</v>
      </c>
      <c r="G70" s="19">
        <f>-2028.75+F70</f>
        <v>0</v>
      </c>
      <c r="H70" s="17"/>
      <c r="I70" s="17"/>
      <c r="J70" s="17"/>
      <c r="K70" s="17"/>
    </row>
    <row r="71" spans="1:11" ht="18.5">
      <c r="A71" s="78" t="s">
        <v>96</v>
      </c>
      <c r="B71" s="78"/>
      <c r="C71" s="28"/>
      <c r="D71" s="20"/>
      <c r="E71" s="29"/>
      <c r="F71" s="58">
        <f>PRODUCT(F32+F45+F58+F62+F63+F64+F65+F66+F67+F68+F69+F70)*9%</f>
        <v>815.74649999999997</v>
      </c>
      <c r="G71" s="19">
        <f>815.7465-F71</f>
        <v>0</v>
      </c>
      <c r="H71" s="17"/>
      <c r="I71" s="17"/>
      <c r="J71" s="17"/>
      <c r="K71" s="17"/>
    </row>
    <row r="72" spans="1:11">
      <c r="A72" s="80" t="s">
        <v>62</v>
      </c>
      <c r="B72" s="81"/>
      <c r="C72" s="81"/>
      <c r="D72" s="81"/>
      <c r="E72" s="82"/>
      <c r="F72" s="59">
        <f>SUM(F62:F71)</f>
        <v>4481.7965000000004</v>
      </c>
      <c r="G72" s="19">
        <f>-4481.7965+F72</f>
        <v>0</v>
      </c>
      <c r="H72" s="17"/>
      <c r="I72" s="17"/>
      <c r="J72" s="17"/>
      <c r="K72" s="17"/>
    </row>
    <row r="73" spans="1:11">
      <c r="A73" s="80" t="s">
        <v>63</v>
      </c>
      <c r="B73" s="81"/>
      <c r="C73" s="81"/>
      <c r="D73" s="81"/>
      <c r="E73" s="82"/>
      <c r="F73" s="60">
        <f>(F32+F45+F58+F72)</f>
        <v>9879.5964999999997</v>
      </c>
      <c r="G73" s="19">
        <f>-9879.5965+F73</f>
        <v>0</v>
      </c>
      <c r="H73" s="17"/>
      <c r="I73" s="17"/>
      <c r="J73" s="17"/>
      <c r="K73" s="17"/>
    </row>
    <row r="74" spans="1:11">
      <c r="A74" s="47"/>
      <c r="B74" s="47"/>
      <c r="C74" s="17"/>
      <c r="D74" s="17"/>
      <c r="E74" s="48"/>
      <c r="F74" s="49"/>
      <c r="G74" s="17"/>
      <c r="H74" s="17"/>
      <c r="I74" s="17"/>
      <c r="J74" s="17"/>
      <c r="K74" s="17"/>
    </row>
    <row r="75" spans="1:11">
      <c r="A75" s="76" t="s">
        <v>8</v>
      </c>
      <c r="B75" s="76"/>
      <c r="C75" s="76"/>
      <c r="D75" s="76"/>
      <c r="E75" s="76"/>
      <c r="F75" s="76"/>
      <c r="G75" s="76"/>
      <c r="H75" s="17"/>
      <c r="I75" s="17"/>
      <c r="J75" s="17"/>
      <c r="K75" s="17"/>
    </row>
    <row r="76" spans="1:11">
      <c r="A76" s="75" t="s">
        <v>21</v>
      </c>
      <c r="B76" s="75"/>
      <c r="C76" s="39" t="s">
        <v>22</v>
      </c>
      <c r="D76" s="39" t="s">
        <v>23</v>
      </c>
      <c r="E76" s="39" t="s">
        <v>24</v>
      </c>
      <c r="F76" s="39" t="s">
        <v>25</v>
      </c>
      <c r="G76" s="39" t="s">
        <v>26</v>
      </c>
      <c r="H76" s="17"/>
      <c r="I76" s="17"/>
      <c r="J76" s="17"/>
      <c r="K76" s="17"/>
    </row>
    <row r="77" spans="1:11">
      <c r="A77" s="78" t="s">
        <v>64</v>
      </c>
      <c r="B77" s="78"/>
      <c r="C77" s="28" t="s">
        <v>6</v>
      </c>
      <c r="D77" s="50">
        <v>42075</v>
      </c>
      <c r="E77" s="35">
        <v>0.3</v>
      </c>
      <c r="F77" s="29">
        <f>+D77*E77</f>
        <v>12622.5</v>
      </c>
      <c r="G77" s="19">
        <f>-12622.5+F77</f>
        <v>0</v>
      </c>
      <c r="H77" s="17"/>
      <c r="I77" s="17"/>
      <c r="J77" s="17"/>
      <c r="K77" s="17"/>
    </row>
    <row r="78" spans="1:11">
      <c r="A78" s="78" t="s">
        <v>65</v>
      </c>
      <c r="B78" s="78"/>
      <c r="C78" s="28" t="s">
        <v>6</v>
      </c>
      <c r="D78" s="50">
        <v>3500</v>
      </c>
      <c r="E78" s="35">
        <v>0.75</v>
      </c>
      <c r="F78" s="29">
        <f>+D78*E78</f>
        <v>2625</v>
      </c>
      <c r="G78" s="19">
        <f>-2625+F78</f>
        <v>0</v>
      </c>
      <c r="H78" s="17"/>
      <c r="I78" s="17"/>
      <c r="J78" s="17"/>
      <c r="K78" s="17"/>
    </row>
    <row r="79" spans="1:11" ht="18.5">
      <c r="A79" s="78" t="s">
        <v>97</v>
      </c>
      <c r="B79" s="78"/>
      <c r="C79" s="28"/>
      <c r="D79" s="28"/>
      <c r="E79" s="41"/>
      <c r="F79" s="29">
        <f>E79</f>
        <v>0</v>
      </c>
      <c r="G79" s="19">
        <f>-E79+E79</f>
        <v>0</v>
      </c>
      <c r="H79" s="17"/>
      <c r="I79" s="17"/>
      <c r="J79" s="17"/>
      <c r="K79" s="17"/>
    </row>
    <row r="80" spans="1:11">
      <c r="A80" s="79" t="s">
        <v>7</v>
      </c>
      <c r="B80" s="79"/>
      <c r="C80" s="79"/>
      <c r="D80" s="79"/>
      <c r="E80" s="79"/>
      <c r="F80" s="27">
        <f>SUM(F77:F79)</f>
        <v>15247.5</v>
      </c>
      <c r="G80" s="19">
        <f>-15247.5+F80</f>
        <v>0</v>
      </c>
      <c r="H80" s="17"/>
      <c r="I80" s="17"/>
      <c r="J80" s="17"/>
      <c r="K80" s="17"/>
    </row>
    <row r="81" spans="1:11" ht="15.5" customHeight="1">
      <c r="A81" s="74" t="s">
        <v>66</v>
      </c>
      <c r="B81" s="74"/>
      <c r="C81" s="74"/>
      <c r="D81" s="74"/>
      <c r="E81" s="74"/>
      <c r="F81" s="63">
        <f>(F80-F73)</f>
        <v>5367.9035000000003</v>
      </c>
      <c r="G81" s="19">
        <f>-5367.9035+F81</f>
        <v>0</v>
      </c>
      <c r="H81" s="17"/>
      <c r="I81" s="17"/>
      <c r="J81" s="17"/>
      <c r="K81" s="17"/>
    </row>
    <row r="82" spans="1:11" ht="15.5" customHeight="1">
      <c r="A82" s="51"/>
      <c r="B82" s="51"/>
      <c r="C82" s="51"/>
      <c r="D82" s="51"/>
      <c r="E82" s="51"/>
      <c r="F82" s="38"/>
      <c r="G82" s="17"/>
      <c r="H82" s="17"/>
      <c r="I82" s="17"/>
      <c r="J82" s="17"/>
      <c r="K82" s="17"/>
    </row>
    <row r="83" spans="1:11" ht="15.5" customHeight="1">
      <c r="A83" s="77" t="s">
        <v>67</v>
      </c>
      <c r="B83" s="77"/>
      <c r="C83" s="77"/>
      <c r="D83" s="77"/>
      <c r="E83" s="77"/>
      <c r="F83" s="77"/>
      <c r="G83" s="21">
        <f>(F73/E77)</f>
        <v>32931.988333333335</v>
      </c>
      <c r="H83" s="17"/>
      <c r="I83" s="17"/>
      <c r="J83" s="17"/>
      <c r="K83" s="17"/>
    </row>
    <row r="84" spans="1:11" ht="15.5" customHeight="1">
      <c r="A84" s="77" t="s">
        <v>68</v>
      </c>
      <c r="B84" s="77"/>
      <c r="C84" s="77"/>
      <c r="D84" s="77"/>
      <c r="E84" s="77"/>
      <c r="F84" s="77"/>
      <c r="G84" s="22">
        <f>F73/D77</f>
        <v>0.23480918597742126</v>
      </c>
      <c r="H84" s="17"/>
      <c r="I84" s="17"/>
      <c r="J84" s="17"/>
      <c r="K84" s="17"/>
    </row>
    <row r="85" spans="1:11" ht="15.5" customHeight="1">
      <c r="A85" s="51"/>
      <c r="B85" s="51"/>
      <c r="C85" s="51"/>
      <c r="D85" s="51"/>
      <c r="E85" s="51"/>
      <c r="F85" s="38"/>
      <c r="G85" s="17"/>
      <c r="H85" s="17"/>
      <c r="I85" s="17"/>
      <c r="J85" s="17"/>
      <c r="K85" s="17"/>
    </row>
    <row r="86" spans="1:11" ht="15.5" customHeight="1">
      <c r="A86" s="51"/>
      <c r="B86" s="51"/>
      <c r="C86" s="51"/>
      <c r="D86" s="51"/>
      <c r="E86" s="51"/>
      <c r="F86" s="38"/>
      <c r="G86" s="17"/>
      <c r="H86" s="17"/>
      <c r="I86" s="17"/>
      <c r="J86" s="17"/>
      <c r="K86" s="17"/>
    </row>
    <row r="87" spans="1:11" ht="15.5" customHeight="1">
      <c r="A87" s="71" t="s">
        <v>21</v>
      </c>
      <c r="B87" s="71"/>
      <c r="C87" s="71"/>
      <c r="D87" s="71"/>
      <c r="E87" s="71"/>
      <c r="F87" s="27" t="s">
        <v>72</v>
      </c>
      <c r="G87" s="18" t="s">
        <v>26</v>
      </c>
      <c r="H87" s="17"/>
      <c r="I87" s="17"/>
      <c r="J87" s="17"/>
      <c r="K87" s="17"/>
    </row>
    <row r="88" spans="1:11" ht="15.5" customHeight="1">
      <c r="A88" s="71" t="s">
        <v>108</v>
      </c>
      <c r="B88" s="71"/>
      <c r="C88" s="71"/>
      <c r="D88" s="71"/>
      <c r="E88" s="71"/>
      <c r="F88" s="61">
        <v>1</v>
      </c>
      <c r="G88" s="62">
        <f>F88-1</f>
        <v>0</v>
      </c>
      <c r="H88" s="17"/>
      <c r="I88" s="17"/>
      <c r="J88" s="17"/>
      <c r="K88" s="17"/>
    </row>
    <row r="89" spans="1:11" ht="15.5" customHeight="1">
      <c r="A89" s="71" t="s">
        <v>69</v>
      </c>
      <c r="B89" s="71"/>
      <c r="C89" s="71"/>
      <c r="D89" s="71"/>
      <c r="E89" s="71"/>
      <c r="F89" s="27">
        <f>F80*F88</f>
        <v>15247.5</v>
      </c>
      <c r="G89" s="19">
        <f>(F89-F80)</f>
        <v>0</v>
      </c>
      <c r="H89" s="17"/>
      <c r="I89" s="17"/>
      <c r="J89" s="17"/>
      <c r="K89" s="17"/>
    </row>
    <row r="90" spans="1:11" ht="15.5" customHeight="1">
      <c r="A90" s="71" t="s">
        <v>70</v>
      </c>
      <c r="B90" s="71"/>
      <c r="C90" s="71"/>
      <c r="D90" s="71"/>
      <c r="E90" s="71"/>
      <c r="F90" s="27">
        <f>F73*F88</f>
        <v>9879.5964999999997</v>
      </c>
      <c r="G90" s="19">
        <f>(F90-F73)</f>
        <v>0</v>
      </c>
      <c r="H90" s="17"/>
      <c r="I90" s="17"/>
      <c r="J90" s="17"/>
      <c r="K90" s="17"/>
    </row>
    <row r="91" spans="1:11" ht="15.5" customHeight="1">
      <c r="A91" s="71" t="s">
        <v>71</v>
      </c>
      <c r="B91" s="71"/>
      <c r="C91" s="71"/>
      <c r="D91" s="71"/>
      <c r="E91" s="71"/>
      <c r="F91" s="27">
        <f>F89-F90</f>
        <v>5367.9035000000003</v>
      </c>
      <c r="G91" s="19">
        <f>(F91-F81)</f>
        <v>0</v>
      </c>
      <c r="H91" s="17"/>
      <c r="I91" s="17"/>
      <c r="J91" s="17"/>
      <c r="K91" s="17"/>
    </row>
    <row r="92" spans="1:11" ht="15.5" customHeight="1">
      <c r="A92" s="71" t="s">
        <v>109</v>
      </c>
      <c r="B92" s="71"/>
      <c r="C92" s="71"/>
      <c r="D92" s="71"/>
      <c r="E92" s="71"/>
      <c r="F92" s="52">
        <f>G83*F88</f>
        <v>32931.988333333335</v>
      </c>
      <c r="G92" s="23">
        <f>G83-F92</f>
        <v>0</v>
      </c>
      <c r="H92" s="17"/>
      <c r="I92" s="17"/>
      <c r="J92" s="17"/>
      <c r="K92" s="17"/>
    </row>
    <row r="93" spans="1:11" ht="15.5" customHeight="1">
      <c r="A93" s="51"/>
      <c r="B93" s="51"/>
      <c r="C93" s="51"/>
      <c r="D93" s="51"/>
      <c r="E93" s="51"/>
      <c r="F93" s="38"/>
      <c r="G93" s="17"/>
      <c r="H93" s="17"/>
      <c r="I93" s="17"/>
      <c r="J93" s="17"/>
      <c r="K93" s="17"/>
    </row>
    <row r="94" spans="1:11">
      <c r="A94" s="17"/>
      <c r="B94" s="17"/>
      <c r="C94" s="17"/>
      <c r="D94" s="17"/>
      <c r="E94" s="48"/>
      <c r="F94" s="17"/>
      <c r="G94" s="17"/>
      <c r="H94" s="17"/>
      <c r="I94" s="17"/>
      <c r="J94" s="17"/>
      <c r="K94" s="17"/>
    </row>
    <row r="95" spans="1:11">
      <c r="A95" s="72" t="s">
        <v>10</v>
      </c>
      <c r="B95" s="72"/>
      <c r="C95" s="72"/>
      <c r="D95" s="72"/>
      <c r="E95" s="72"/>
      <c r="F95" s="72"/>
      <c r="G95" s="72"/>
      <c r="H95" s="17"/>
      <c r="I95" s="17"/>
      <c r="J95" s="17"/>
      <c r="K95" s="17"/>
    </row>
    <row r="96" spans="1:11" ht="25.5" customHeight="1">
      <c r="A96" s="73" t="s">
        <v>98</v>
      </c>
      <c r="B96" s="73"/>
      <c r="C96" s="73"/>
      <c r="D96" s="73"/>
      <c r="E96" s="73"/>
      <c r="F96" s="73"/>
      <c r="G96" s="73"/>
      <c r="H96" s="17"/>
      <c r="I96" s="17"/>
      <c r="J96" s="17"/>
      <c r="K96" s="17"/>
    </row>
    <row r="97" spans="1:11" ht="18.5">
      <c r="A97" s="68" t="s">
        <v>99</v>
      </c>
      <c r="B97" s="68"/>
      <c r="C97" s="68"/>
      <c r="D97" s="68"/>
      <c r="E97" s="68"/>
      <c r="F97" s="68"/>
      <c r="G97" s="68"/>
      <c r="H97" s="17"/>
      <c r="I97" s="17"/>
      <c r="J97" s="17"/>
      <c r="K97" s="17"/>
    </row>
    <row r="98" spans="1:11" ht="18.5">
      <c r="A98" s="68" t="s">
        <v>100</v>
      </c>
      <c r="B98" s="68"/>
      <c r="C98" s="68"/>
      <c r="D98" s="68"/>
      <c r="E98" s="68"/>
      <c r="F98" s="68"/>
      <c r="G98" s="68"/>
      <c r="H98" s="17"/>
      <c r="I98" s="17"/>
      <c r="J98" s="17"/>
      <c r="K98" s="17"/>
    </row>
    <row r="99" spans="1:11" ht="18.5">
      <c r="A99" s="68" t="s">
        <v>101</v>
      </c>
      <c r="B99" s="68"/>
      <c r="C99" s="68"/>
      <c r="D99" s="68"/>
      <c r="E99" s="68"/>
      <c r="F99" s="68"/>
      <c r="G99" s="68"/>
      <c r="H99" s="17"/>
      <c r="I99" s="17"/>
      <c r="J99" s="17"/>
      <c r="K99" s="17"/>
    </row>
    <row r="100" spans="1:11" ht="18.5">
      <c r="A100" s="68" t="s">
        <v>102</v>
      </c>
      <c r="B100" s="68"/>
      <c r="C100" s="68"/>
      <c r="D100" s="68"/>
      <c r="E100" s="68"/>
      <c r="F100" s="68"/>
      <c r="G100" s="68"/>
      <c r="H100" s="17"/>
      <c r="I100" s="17"/>
      <c r="J100" s="17"/>
      <c r="K100" s="17"/>
    </row>
    <row r="101" spans="1:11" ht="18.5">
      <c r="A101" s="68" t="s">
        <v>103</v>
      </c>
      <c r="B101" s="68"/>
      <c r="C101" s="68"/>
      <c r="D101" s="68"/>
      <c r="E101" s="68"/>
      <c r="F101" s="68"/>
      <c r="G101" s="68"/>
      <c r="H101" s="17"/>
      <c r="I101" s="17"/>
      <c r="J101" s="17"/>
      <c r="K101" s="17"/>
    </row>
    <row r="102" spans="1:11" ht="18.5">
      <c r="A102" s="68" t="s">
        <v>104</v>
      </c>
      <c r="B102" s="68"/>
      <c r="C102" s="68"/>
      <c r="D102" s="68"/>
      <c r="E102" s="68"/>
      <c r="F102" s="68"/>
      <c r="G102" s="68"/>
      <c r="H102" s="17"/>
      <c r="I102" s="17"/>
      <c r="J102" s="17"/>
      <c r="K102" s="17"/>
    </row>
    <row r="103" spans="1:11" ht="18.5">
      <c r="A103" s="68" t="s">
        <v>111</v>
      </c>
      <c r="B103" s="68"/>
      <c r="C103" s="68"/>
      <c r="D103" s="68"/>
      <c r="E103" s="68"/>
      <c r="F103" s="68"/>
      <c r="G103" s="68"/>
      <c r="H103" s="17"/>
      <c r="I103" s="17"/>
      <c r="J103" s="17"/>
      <c r="K103" s="17"/>
    </row>
    <row r="104" spans="1:11" ht="18.5">
      <c r="A104" s="68" t="s">
        <v>105</v>
      </c>
      <c r="B104" s="68"/>
      <c r="C104" s="68"/>
      <c r="D104" s="68"/>
      <c r="E104" s="68"/>
      <c r="F104" s="68"/>
      <c r="G104" s="68"/>
      <c r="H104" s="17"/>
      <c r="I104" s="17"/>
      <c r="J104" s="17"/>
      <c r="K104" s="17"/>
    </row>
    <row r="105" spans="1:11" ht="18.5">
      <c r="A105" s="69" t="s">
        <v>106</v>
      </c>
      <c r="B105" s="69"/>
      <c r="C105" s="69"/>
      <c r="D105" s="69"/>
      <c r="E105" s="69"/>
      <c r="F105" s="69"/>
      <c r="G105" s="69"/>
      <c r="H105" s="17"/>
      <c r="I105" s="17"/>
      <c r="J105" s="17"/>
      <c r="K105" s="17"/>
    </row>
    <row r="106" spans="1:11" ht="16" customHeight="1">
      <c r="A106" s="70" t="s">
        <v>107</v>
      </c>
      <c r="B106" s="70"/>
      <c r="C106" s="70"/>
      <c r="D106" s="70"/>
      <c r="E106" s="70"/>
      <c r="F106" s="70"/>
      <c r="G106" s="70"/>
      <c r="H106" s="24"/>
      <c r="I106" s="24"/>
      <c r="J106" s="17"/>
      <c r="K106" s="17"/>
    </row>
    <row r="107" spans="1:11" ht="32.5" customHeight="1">
      <c r="A107" s="66" t="s">
        <v>73</v>
      </c>
      <c r="B107" s="66"/>
      <c r="C107" s="66"/>
      <c r="D107" s="66"/>
      <c r="E107" s="66"/>
      <c r="F107" s="66"/>
      <c r="G107" s="66"/>
      <c r="H107" s="10"/>
      <c r="I107" s="10"/>
      <c r="J107" s="10"/>
      <c r="K107" s="10"/>
    </row>
    <row r="108" spans="1:11">
      <c r="A108" s="10"/>
      <c r="B108" s="10"/>
      <c r="C108" s="10"/>
      <c r="D108" s="10"/>
      <c r="E108" s="10"/>
      <c r="F108" s="10"/>
      <c r="G108" s="10"/>
      <c r="H108" s="10"/>
      <c r="I108" s="10"/>
      <c r="J108" s="10"/>
      <c r="K108" s="10"/>
    </row>
    <row r="109" spans="1:11">
      <c r="A109" s="9"/>
      <c r="B109" s="9"/>
      <c r="C109" s="9"/>
      <c r="D109" s="9"/>
      <c r="E109" s="9"/>
      <c r="F109" s="9"/>
      <c r="G109" s="9"/>
      <c r="H109" s="9"/>
      <c r="I109" s="9"/>
      <c r="J109" s="9"/>
      <c r="K109" s="9"/>
    </row>
    <row r="110" spans="1:11">
      <c r="A110" s="53" t="s">
        <v>9</v>
      </c>
      <c r="B110" s="53"/>
      <c r="C110" s="53"/>
      <c r="D110" s="53"/>
      <c r="E110" s="53"/>
      <c r="F110" s="53"/>
      <c r="G110" s="53"/>
      <c r="H110" s="53"/>
      <c r="I110" s="53"/>
      <c r="J110" s="53"/>
      <c r="K110" s="53"/>
    </row>
    <row r="111" spans="1:11">
      <c r="A111" s="11" t="s">
        <v>74</v>
      </c>
      <c r="B111" s="12"/>
      <c r="C111" s="3"/>
      <c r="D111" s="3"/>
      <c r="E111" s="3"/>
      <c r="F111" s="3"/>
      <c r="G111" s="13"/>
      <c r="H111" s="13"/>
      <c r="I111" s="13"/>
      <c r="J111" s="13"/>
      <c r="K111" s="3"/>
    </row>
    <row r="112" spans="1:11">
      <c r="A112" s="14" t="s">
        <v>75</v>
      </c>
      <c r="B112" s="12"/>
      <c r="C112" s="3"/>
      <c r="D112" s="3"/>
      <c r="E112" s="3"/>
      <c r="F112" s="3"/>
      <c r="G112" s="13"/>
      <c r="H112" s="13"/>
      <c r="I112" s="13"/>
      <c r="J112" s="13"/>
      <c r="K112" s="3"/>
    </row>
    <row r="113" spans="1:11">
      <c r="A113" s="54" t="s">
        <v>76</v>
      </c>
      <c r="B113" s="54"/>
      <c r="C113" s="54"/>
      <c r="D113" s="54"/>
      <c r="E113" s="54"/>
      <c r="F113" s="54"/>
      <c r="G113" s="54"/>
      <c r="H113" s="54"/>
      <c r="I113" s="54"/>
      <c r="J113" s="54"/>
      <c r="K113" s="54"/>
    </row>
    <row r="114" spans="1:11">
      <c r="A114" s="3"/>
      <c r="B114" s="3"/>
      <c r="C114" s="3"/>
      <c r="D114" s="3"/>
      <c r="E114" s="3"/>
      <c r="F114" s="3"/>
      <c r="G114" s="3"/>
      <c r="H114" s="3"/>
      <c r="I114" s="3"/>
      <c r="J114" s="3"/>
      <c r="K114" s="3"/>
    </row>
    <row r="115" spans="1:11">
      <c r="A115" s="15" t="s">
        <v>77</v>
      </c>
      <c r="B115" s="3"/>
      <c r="C115" s="3"/>
      <c r="D115" s="3"/>
      <c r="E115" s="3"/>
      <c r="F115" s="3"/>
      <c r="G115" s="3"/>
      <c r="H115" s="3"/>
      <c r="I115" s="3"/>
      <c r="J115" s="3"/>
      <c r="K115" s="3"/>
    </row>
    <row r="116" spans="1:11">
      <c r="A116" s="3" t="s">
        <v>78</v>
      </c>
      <c r="B116" s="3"/>
      <c r="C116" s="3"/>
      <c r="D116" s="3"/>
      <c r="E116" s="3"/>
      <c r="F116" s="3"/>
      <c r="G116" s="3"/>
      <c r="H116" s="3"/>
      <c r="I116" s="3"/>
      <c r="J116" s="3"/>
      <c r="K116" s="3"/>
    </row>
    <row r="117" spans="1:11">
      <c r="A117" s="3" t="s">
        <v>79</v>
      </c>
      <c r="B117" s="3"/>
      <c r="C117" s="3"/>
      <c r="D117" s="3"/>
      <c r="E117" s="3"/>
      <c r="F117" s="3"/>
      <c r="G117" s="3"/>
      <c r="H117" s="3"/>
      <c r="I117" s="3"/>
      <c r="J117" s="3"/>
      <c r="K117" s="3"/>
    </row>
    <row r="118" spans="1:11">
      <c r="A118" s="3" t="s">
        <v>80</v>
      </c>
      <c r="B118" s="3"/>
      <c r="C118" s="3"/>
      <c r="D118" s="3"/>
      <c r="E118" s="3"/>
      <c r="F118" s="3"/>
      <c r="G118" s="3"/>
      <c r="H118" s="3"/>
      <c r="I118" s="3"/>
      <c r="J118" s="3"/>
      <c r="K118" s="3"/>
    </row>
    <row r="119" spans="1:11">
      <c r="A119" s="3"/>
      <c r="B119" s="3"/>
      <c r="C119" s="3"/>
      <c r="D119" s="3"/>
      <c r="E119" s="3"/>
      <c r="F119" s="3"/>
      <c r="G119" s="3"/>
      <c r="H119" s="3"/>
      <c r="I119" s="3"/>
      <c r="J119" s="3"/>
      <c r="K119" s="3"/>
    </row>
    <row r="120" spans="1:11">
      <c r="A120" s="15" t="s">
        <v>81</v>
      </c>
      <c r="B120" s="3"/>
      <c r="C120" s="3"/>
      <c r="D120" s="3"/>
      <c r="E120" s="3"/>
      <c r="F120" s="3"/>
      <c r="G120" s="3"/>
      <c r="H120" s="3"/>
      <c r="I120" s="3"/>
      <c r="J120" s="3"/>
      <c r="K120" s="3"/>
    </row>
    <row r="121" spans="1:11">
      <c r="A121" s="15" t="s">
        <v>82</v>
      </c>
      <c r="B121" s="3"/>
      <c r="C121" s="3"/>
      <c r="D121" s="3"/>
      <c r="E121" s="3"/>
      <c r="F121" s="3"/>
      <c r="G121" s="3"/>
      <c r="H121" s="3"/>
      <c r="I121" s="3"/>
      <c r="J121" s="3"/>
      <c r="K121" s="3"/>
    </row>
    <row r="122" spans="1:11">
      <c r="A122" s="3" t="s">
        <v>75</v>
      </c>
      <c r="B122" s="3"/>
      <c r="C122" s="3"/>
      <c r="D122" s="3"/>
      <c r="E122" s="3"/>
      <c r="F122" s="3"/>
      <c r="G122" s="3"/>
      <c r="H122" s="3"/>
      <c r="I122" s="3"/>
      <c r="J122" s="3"/>
      <c r="K122" s="3"/>
    </row>
    <row r="123" spans="1:11">
      <c r="A123" s="3" t="s">
        <v>80</v>
      </c>
      <c r="B123" s="3"/>
      <c r="C123" s="3"/>
      <c r="D123" s="3"/>
      <c r="E123" s="3"/>
      <c r="F123" s="3"/>
      <c r="G123" s="3"/>
      <c r="H123" s="3"/>
      <c r="I123" s="3"/>
      <c r="J123" s="3"/>
      <c r="K123" s="3"/>
    </row>
    <row r="124" spans="1:11">
      <c r="A124" s="3"/>
      <c r="B124" s="3"/>
      <c r="C124" s="3"/>
      <c r="D124" s="3"/>
      <c r="E124" s="3"/>
      <c r="F124" s="3"/>
      <c r="G124" s="3"/>
      <c r="H124" s="3"/>
      <c r="I124" s="3"/>
      <c r="J124" s="3"/>
      <c r="K124" s="3"/>
    </row>
    <row r="125" spans="1:11">
      <c r="A125" s="15" t="s">
        <v>83</v>
      </c>
      <c r="B125" s="15"/>
      <c r="C125" s="15"/>
      <c r="D125" s="15"/>
      <c r="E125" s="15"/>
      <c r="F125" s="15"/>
      <c r="G125" s="15"/>
      <c r="H125" s="15"/>
      <c r="I125" s="15"/>
      <c r="J125" s="15"/>
      <c r="K125" s="15"/>
    </row>
    <row r="126" spans="1:11">
      <c r="A126" s="3" t="s">
        <v>84</v>
      </c>
      <c r="B126" s="15"/>
      <c r="C126" s="15"/>
      <c r="D126" s="15"/>
      <c r="E126" s="15"/>
      <c r="F126" s="15"/>
      <c r="G126" s="15"/>
      <c r="H126" s="15"/>
      <c r="I126" s="15"/>
      <c r="J126" s="15"/>
      <c r="K126" s="15"/>
    </row>
    <row r="127" spans="1:11">
      <c r="A127" s="17"/>
      <c r="B127" s="17"/>
      <c r="C127" s="17"/>
      <c r="D127" s="17"/>
      <c r="E127" s="17"/>
      <c r="F127" s="17"/>
      <c r="G127" s="17"/>
      <c r="H127" s="17"/>
      <c r="I127" s="17"/>
      <c r="J127" s="17"/>
      <c r="K127" s="17"/>
    </row>
    <row r="128" spans="1:11">
      <c r="A128" s="17"/>
      <c r="B128" s="17"/>
      <c r="C128" s="17"/>
      <c r="D128" s="17"/>
      <c r="E128" s="17"/>
      <c r="F128" s="17"/>
      <c r="G128" s="17"/>
      <c r="H128" s="17"/>
      <c r="I128" s="17"/>
      <c r="J128" s="17"/>
      <c r="K128" s="17"/>
    </row>
    <row r="129" spans="1:11">
      <c r="A129" s="67" t="s">
        <v>85</v>
      </c>
      <c r="B129" s="67"/>
      <c r="C129" s="67"/>
      <c r="D129" s="67" t="s">
        <v>114</v>
      </c>
      <c r="E129" s="67"/>
      <c r="F129" s="67"/>
      <c r="G129" s="67"/>
      <c r="H129" s="4"/>
      <c r="I129" s="4"/>
      <c r="J129" s="4"/>
      <c r="K129" s="4"/>
    </row>
    <row r="130" spans="1:11">
      <c r="A130" s="17"/>
      <c r="B130" s="17"/>
      <c r="C130" s="17"/>
      <c r="D130" s="17"/>
      <c r="E130" s="17"/>
      <c r="F130" s="17"/>
      <c r="G130" s="17"/>
      <c r="H130" s="17"/>
      <c r="I130" s="17"/>
      <c r="J130" s="17"/>
      <c r="K130" s="17"/>
    </row>
    <row r="131" spans="1:11">
      <c r="A131" s="17"/>
      <c r="B131" s="17"/>
      <c r="C131" s="17"/>
      <c r="D131" s="17"/>
      <c r="E131" s="17"/>
      <c r="F131" s="17"/>
      <c r="G131" s="17"/>
      <c r="H131" s="17"/>
      <c r="I131" s="17"/>
      <c r="J131" s="17"/>
      <c r="K131" s="17"/>
    </row>
    <row r="132" spans="1:11" ht="15.5" customHeight="1">
      <c r="A132" s="64" t="s">
        <v>86</v>
      </c>
      <c r="B132" s="64"/>
      <c r="C132" s="64"/>
      <c r="D132" s="64"/>
      <c r="E132" s="64"/>
      <c r="F132" s="64"/>
      <c r="G132" s="64"/>
      <c r="H132" s="4"/>
      <c r="I132" s="4"/>
      <c r="J132" s="4"/>
      <c r="K132" s="4"/>
    </row>
    <row r="133" spans="1:11">
      <c r="A133" s="64"/>
      <c r="B133" s="64"/>
      <c r="C133" s="64"/>
      <c r="D133" s="64"/>
      <c r="E133" s="64"/>
      <c r="F133" s="64"/>
      <c r="G133" s="64"/>
      <c r="H133" s="17"/>
      <c r="I133" s="17"/>
      <c r="J133" s="17"/>
      <c r="K133" s="17"/>
    </row>
    <row r="134" spans="1:11">
      <c r="A134" s="64"/>
      <c r="B134" s="64"/>
      <c r="C134" s="64"/>
      <c r="D134" s="64"/>
      <c r="E134" s="64"/>
      <c r="F134" s="64"/>
      <c r="G134" s="64"/>
      <c r="H134" s="17"/>
      <c r="I134" s="17"/>
      <c r="J134" s="17"/>
      <c r="K134" s="17"/>
    </row>
    <row r="135" spans="1:11">
      <c r="A135" s="64"/>
      <c r="B135" s="64"/>
      <c r="C135" s="64"/>
      <c r="D135" s="64"/>
      <c r="E135" s="64"/>
      <c r="F135" s="64"/>
      <c r="G135" s="64"/>
      <c r="H135" s="17"/>
      <c r="I135" s="17"/>
      <c r="J135" s="17"/>
      <c r="K135" s="17"/>
    </row>
    <row r="136" spans="1:11">
      <c r="A136" s="64"/>
      <c r="B136" s="64"/>
      <c r="C136" s="64"/>
      <c r="D136" s="64"/>
      <c r="E136" s="64"/>
      <c r="F136" s="64"/>
      <c r="G136" s="64"/>
      <c r="H136" s="17"/>
      <c r="I136" s="17"/>
      <c r="J136" s="17"/>
      <c r="K136" s="17"/>
    </row>
    <row r="137" spans="1:11">
      <c r="A137" s="64"/>
      <c r="B137" s="64"/>
      <c r="C137" s="64"/>
      <c r="D137" s="64"/>
      <c r="E137" s="64"/>
      <c r="F137" s="64"/>
      <c r="G137" s="64"/>
      <c r="H137" s="17"/>
      <c r="I137" s="17"/>
      <c r="J137" s="17"/>
      <c r="K137" s="17"/>
    </row>
    <row r="138" spans="1:11">
      <c r="A138" s="64"/>
      <c r="B138" s="64"/>
      <c r="C138" s="64"/>
      <c r="D138" s="64"/>
      <c r="E138" s="64"/>
      <c r="F138" s="64"/>
      <c r="G138" s="64"/>
      <c r="H138" s="17"/>
      <c r="I138" s="17"/>
      <c r="J138" s="17"/>
      <c r="K138" s="17"/>
    </row>
    <row r="139" spans="1:11">
      <c r="A139" s="17"/>
      <c r="B139" s="17"/>
      <c r="C139" s="17"/>
      <c r="D139" s="17"/>
      <c r="E139" s="17"/>
      <c r="F139" s="17"/>
      <c r="G139" s="17"/>
      <c r="H139" s="17"/>
      <c r="I139" s="17"/>
      <c r="J139" s="17"/>
      <c r="K139" s="17"/>
    </row>
    <row r="140" spans="1:11">
      <c r="A140" s="17"/>
      <c r="B140" s="17"/>
      <c r="C140" s="17"/>
      <c r="D140" s="17"/>
      <c r="E140" s="17"/>
      <c r="F140" s="17"/>
      <c r="G140" s="17"/>
      <c r="H140" s="17"/>
      <c r="I140" s="17"/>
      <c r="J140" s="17"/>
      <c r="K140" s="17"/>
    </row>
    <row r="141" spans="1:11">
      <c r="A141" s="65" t="s">
        <v>87</v>
      </c>
      <c r="B141" s="65"/>
      <c r="C141" s="65"/>
      <c r="D141" s="65"/>
      <c r="E141" s="65"/>
      <c r="F141" s="65"/>
      <c r="G141" s="65"/>
      <c r="H141" s="16"/>
      <c r="I141" s="16"/>
      <c r="J141" s="16"/>
      <c r="K141" s="16"/>
    </row>
    <row r="142" spans="1:11">
      <c r="A142" s="65"/>
      <c r="B142" s="65"/>
      <c r="C142" s="65"/>
      <c r="D142" s="65"/>
      <c r="E142" s="65"/>
      <c r="F142" s="65"/>
      <c r="G142" s="65"/>
      <c r="H142" s="16"/>
      <c r="I142" s="16"/>
      <c r="J142" s="16"/>
      <c r="K142" s="16"/>
    </row>
    <row r="143" spans="1:11">
      <c r="A143" s="17"/>
      <c r="B143" s="17"/>
      <c r="C143" s="17"/>
      <c r="D143" s="17"/>
      <c r="E143" s="17"/>
      <c r="F143" s="17"/>
      <c r="G143" s="17"/>
      <c r="H143" s="17"/>
      <c r="I143" s="17"/>
      <c r="J143" s="17"/>
      <c r="K143" s="17"/>
    </row>
    <row r="144" spans="1:11">
      <c r="A144" s="17"/>
      <c r="B144" s="17"/>
      <c r="C144" s="17"/>
      <c r="D144" s="17"/>
      <c r="E144" s="17"/>
      <c r="F144" s="17"/>
      <c r="G144" s="17"/>
      <c r="H144" s="17"/>
      <c r="I144" s="17"/>
      <c r="J144" s="17"/>
      <c r="K144" s="17"/>
    </row>
    <row r="145" spans="1:11">
      <c r="A145" s="17"/>
      <c r="B145" s="17"/>
      <c r="C145" s="17"/>
      <c r="D145" s="17"/>
      <c r="E145" s="17"/>
      <c r="F145" s="17"/>
      <c r="G145" s="17"/>
      <c r="H145" s="17"/>
      <c r="I145" s="17"/>
      <c r="J145" s="17"/>
      <c r="K145" s="17"/>
    </row>
    <row r="146" spans="1:11">
      <c r="A146" s="17"/>
      <c r="B146" s="17"/>
      <c r="C146" s="17"/>
      <c r="D146" s="17"/>
      <c r="E146" s="17"/>
      <c r="F146" s="17"/>
      <c r="G146" s="17"/>
      <c r="H146" s="17"/>
      <c r="I146" s="17"/>
      <c r="J146" s="17"/>
      <c r="K146" s="17"/>
    </row>
    <row r="147" spans="1:11">
      <c r="A147" s="17"/>
      <c r="B147" s="17"/>
      <c r="C147" s="17"/>
      <c r="D147" s="17"/>
      <c r="E147" s="17"/>
      <c r="F147" s="17"/>
      <c r="G147" s="17"/>
      <c r="H147" s="17"/>
      <c r="I147" s="17"/>
      <c r="J147" s="17"/>
      <c r="K147" s="17"/>
    </row>
    <row r="148" spans="1:11">
      <c r="A148" s="17"/>
      <c r="B148" s="17"/>
      <c r="C148" s="17"/>
      <c r="D148" s="17"/>
      <c r="E148" s="17"/>
      <c r="F148" s="17"/>
      <c r="G148" s="17"/>
      <c r="H148" s="17"/>
      <c r="I148" s="17"/>
      <c r="J148" s="17"/>
      <c r="K148" s="17"/>
    </row>
    <row r="149" spans="1:11">
      <c r="A149" s="17"/>
      <c r="B149" s="17"/>
      <c r="C149" s="17"/>
      <c r="D149" s="17"/>
      <c r="E149" s="17"/>
      <c r="F149" s="17"/>
      <c r="G149" s="17"/>
      <c r="H149" s="17"/>
      <c r="I149" s="17"/>
      <c r="J149" s="17"/>
      <c r="K149" s="17"/>
    </row>
    <row r="150" spans="1:11">
      <c r="A150" s="17"/>
      <c r="B150" s="17"/>
      <c r="C150" s="17"/>
      <c r="D150" s="17"/>
      <c r="E150" s="17"/>
      <c r="F150" s="17"/>
      <c r="G150" s="17"/>
      <c r="H150" s="17"/>
      <c r="I150" s="17"/>
      <c r="J150" s="17"/>
      <c r="K150" s="17"/>
    </row>
    <row r="151" spans="1:11">
      <c r="A151" s="17"/>
      <c r="B151" s="17"/>
      <c r="C151" s="17"/>
      <c r="D151" s="17"/>
      <c r="E151" s="17"/>
      <c r="F151" s="17"/>
      <c r="G151" s="17"/>
      <c r="H151" s="17"/>
      <c r="I151" s="17"/>
      <c r="J151" s="17"/>
      <c r="K151" s="17"/>
    </row>
    <row r="152" spans="1:11">
      <c r="A152" s="17"/>
      <c r="B152" s="17"/>
      <c r="C152" s="17"/>
      <c r="D152" s="17"/>
      <c r="E152" s="17"/>
      <c r="F152" s="17"/>
      <c r="G152" s="17"/>
      <c r="H152" s="17"/>
      <c r="I152" s="17"/>
      <c r="J152" s="17"/>
      <c r="K152" s="17"/>
    </row>
    <row r="153" spans="1:11">
      <c r="A153" s="17"/>
      <c r="B153" s="17"/>
      <c r="C153" s="17"/>
      <c r="D153" s="17"/>
      <c r="E153" s="17"/>
      <c r="F153" s="17"/>
      <c r="G153" s="17"/>
      <c r="H153" s="17"/>
      <c r="I153" s="17"/>
      <c r="J153" s="17"/>
      <c r="K153" s="17"/>
    </row>
    <row r="154" spans="1:11">
      <c r="A154" s="17"/>
      <c r="B154" s="17"/>
      <c r="C154" s="17"/>
      <c r="D154" s="17"/>
      <c r="E154" s="17"/>
      <c r="F154" s="17"/>
      <c r="G154" s="17"/>
      <c r="H154" s="17"/>
      <c r="I154" s="17"/>
      <c r="J154" s="17"/>
      <c r="K154" s="17"/>
    </row>
    <row r="155" spans="1:11">
      <c r="A155" s="17"/>
      <c r="B155" s="17"/>
      <c r="C155" s="17"/>
      <c r="D155" s="17"/>
      <c r="E155" s="17"/>
      <c r="F155" s="17"/>
      <c r="G155" s="17"/>
      <c r="H155" s="17"/>
      <c r="I155" s="17"/>
      <c r="J155" s="17"/>
      <c r="K155" s="17"/>
    </row>
    <row r="156" spans="1:11">
      <c r="A156" s="17"/>
      <c r="B156" s="17"/>
      <c r="C156" s="17"/>
      <c r="D156" s="17"/>
      <c r="E156" s="17"/>
      <c r="F156" s="17"/>
      <c r="G156" s="17"/>
      <c r="H156" s="17"/>
      <c r="I156" s="17"/>
      <c r="J156" s="17"/>
      <c r="K156" s="17"/>
    </row>
    <row r="157" spans="1:11">
      <c r="A157" s="17"/>
      <c r="B157" s="17"/>
      <c r="C157" s="17"/>
      <c r="D157" s="17"/>
      <c r="E157" s="17"/>
      <c r="F157" s="17"/>
      <c r="G157" s="17"/>
      <c r="H157" s="17"/>
      <c r="I157" s="17"/>
      <c r="J157" s="17"/>
      <c r="K157" s="17"/>
    </row>
    <row r="158" spans="1:11">
      <c r="A158" s="17"/>
      <c r="B158" s="17"/>
      <c r="C158" s="17"/>
      <c r="D158" s="17"/>
      <c r="E158" s="17"/>
      <c r="F158" s="17"/>
      <c r="G158" s="17"/>
      <c r="H158" s="17"/>
      <c r="I158" s="17"/>
      <c r="J158" s="17"/>
      <c r="K158" s="17"/>
    </row>
  </sheetData>
  <sheetProtection sheet="1" objects="1" scenarios="1"/>
  <mergeCells count="88">
    <mergeCell ref="A54:B54"/>
    <mergeCell ref="A55:B55"/>
    <mergeCell ref="A56:B56"/>
    <mergeCell ref="A57:B57"/>
    <mergeCell ref="A58:E58"/>
    <mergeCell ref="A19:B19"/>
    <mergeCell ref="A50:B50"/>
    <mergeCell ref="A51:B51"/>
    <mergeCell ref="A52:B52"/>
    <mergeCell ref="A53:B53"/>
    <mergeCell ref="A20:B20"/>
    <mergeCell ref="A21:B21"/>
    <mergeCell ref="A22:B22"/>
    <mergeCell ref="A23:B23"/>
    <mergeCell ref="A24:B24"/>
    <mergeCell ref="A32:C32"/>
    <mergeCell ref="A34:G34"/>
    <mergeCell ref="A36:B36"/>
    <mergeCell ref="A37:B37"/>
    <mergeCell ref="A38:B38"/>
    <mergeCell ref="A44:B44"/>
    <mergeCell ref="A1:G1"/>
    <mergeCell ref="A2:G2"/>
    <mergeCell ref="A3:G3"/>
    <mergeCell ref="A5:G5"/>
    <mergeCell ref="A18:B18"/>
    <mergeCell ref="A7:G8"/>
    <mergeCell ref="A10:G10"/>
    <mergeCell ref="A12:G12"/>
    <mergeCell ref="A13:F13"/>
    <mergeCell ref="A14:F14"/>
    <mergeCell ref="A15:F15"/>
    <mergeCell ref="A17:G17"/>
    <mergeCell ref="A35:B35"/>
    <mergeCell ref="A45:C45"/>
    <mergeCell ref="A49:B49"/>
    <mergeCell ref="A48:B48"/>
    <mergeCell ref="A47:G47"/>
    <mergeCell ref="A39:B39"/>
    <mergeCell ref="A40:B40"/>
    <mergeCell ref="A41:B41"/>
    <mergeCell ref="A42:B42"/>
    <mergeCell ref="A43:B43"/>
    <mergeCell ref="A60:G60"/>
    <mergeCell ref="A73:E73"/>
    <mergeCell ref="A72:E72"/>
    <mergeCell ref="A77:B77"/>
    <mergeCell ref="A67:B67"/>
    <mergeCell ref="A68:B68"/>
    <mergeCell ref="A70:B70"/>
    <mergeCell ref="A71:B71"/>
    <mergeCell ref="A61:B61"/>
    <mergeCell ref="A62:B62"/>
    <mergeCell ref="A63:B63"/>
    <mergeCell ref="A64:B64"/>
    <mergeCell ref="A65:B65"/>
    <mergeCell ref="A66:B66"/>
    <mergeCell ref="A81:E81"/>
    <mergeCell ref="A76:B76"/>
    <mergeCell ref="A75:G75"/>
    <mergeCell ref="A83:F83"/>
    <mergeCell ref="A84:F84"/>
    <mergeCell ref="A78:B78"/>
    <mergeCell ref="A79:B79"/>
    <mergeCell ref="A80:E80"/>
    <mergeCell ref="A92:E92"/>
    <mergeCell ref="A95:G95"/>
    <mergeCell ref="A96:G96"/>
    <mergeCell ref="A87:E87"/>
    <mergeCell ref="A88:E88"/>
    <mergeCell ref="A89:E89"/>
    <mergeCell ref="A90:E90"/>
    <mergeCell ref="A91:E91"/>
    <mergeCell ref="A97:G97"/>
    <mergeCell ref="A98:G98"/>
    <mergeCell ref="A99:G99"/>
    <mergeCell ref="A100:G100"/>
    <mergeCell ref="A101:G101"/>
    <mergeCell ref="A102:G102"/>
    <mergeCell ref="A103:G103"/>
    <mergeCell ref="A104:G104"/>
    <mergeCell ref="A105:G105"/>
    <mergeCell ref="A106:G106"/>
    <mergeCell ref="A132:G138"/>
    <mergeCell ref="A141:G142"/>
    <mergeCell ref="A107:G107"/>
    <mergeCell ref="A129:C129"/>
    <mergeCell ref="D129:G129"/>
  </mergeCells>
  <phoneticPr fontId="4" type="noConversion"/>
  <printOptions horizontalCentered="1"/>
  <pageMargins left="1" right="1" top="0.9" bottom="0.9" header="0.01" footer="0.5"/>
  <pageSetup scale="65" orientation="portrait" horizontalDpi="4294967292" verticalDpi="4294967292" r:id="rId1"/>
  <rowBreaks count="1" manualBreakCount="1">
    <brk id="11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PLATANO LLANO</vt:lpstr>
      <vt:lpstr>'PLATANO LLANO'!Print_Area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eeaosi27952</dc:creator>
  <cp:lastModifiedBy>User</cp:lastModifiedBy>
  <cp:lastPrinted>2022-02-28T21:45:35Z</cp:lastPrinted>
  <dcterms:created xsi:type="dcterms:W3CDTF">2013-12-02T20:06:23Z</dcterms:created>
  <dcterms:modified xsi:type="dcterms:W3CDTF">2022-05-04T13:40:17Z</dcterms:modified>
</cp:coreProperties>
</file>