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s\Servicios Profesionales AGC\PRESUPUESTOS REVISADOS\"/>
    </mc:Choice>
  </mc:AlternateContent>
  <xr:revisionPtr revIDLastSave="0" documentId="13_ncr:1_{E7B1DD88-FBED-463E-ABBE-26042DB7EE3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YUCA" sheetId="1" r:id="rId1"/>
  </sheets>
  <definedNames>
    <definedName name="_xlnm.Print_Area" localSheetId="0">YUCA!$A$1:$F$129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42" i="1"/>
  <c r="E42" i="1"/>
  <c r="F64" i="1"/>
  <c r="E64" i="1"/>
  <c r="F63" i="1"/>
  <c r="F46" i="1"/>
  <c r="F45" i="1"/>
  <c r="F41" i="1" l="1"/>
  <c r="F54" i="1" l="1"/>
  <c r="E54" i="1"/>
  <c r="F13" i="1"/>
  <c r="E20" i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18" i="1"/>
  <c r="F18" i="1" s="1"/>
  <c r="F19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53" i="1"/>
  <c r="F53" i="1" s="1"/>
  <c r="E52" i="1"/>
  <c r="F52" i="1" s="1"/>
  <c r="F20" i="1" l="1"/>
  <c r="E37" i="1"/>
  <c r="F37" i="1" s="1"/>
  <c r="E55" i="1"/>
  <c r="E27" i="1"/>
  <c r="E43" i="1" l="1"/>
  <c r="F43" i="1" s="1"/>
  <c r="F55" i="1"/>
  <c r="F27" i="1"/>
  <c r="E44" i="1" l="1"/>
  <c r="F44" i="1" s="1"/>
  <c r="E47" i="1"/>
  <c r="F47" i="1" s="1"/>
  <c r="E48" i="1"/>
  <c r="F48" i="1" s="1"/>
  <c r="E65" i="1" l="1"/>
  <c r="E56" i="1"/>
  <c r="F56" i="1" s="1"/>
  <c r="F59" i="1"/>
  <c r="F60" i="1"/>
  <c r="E67" i="1" l="1"/>
  <c r="F67" i="1" s="1"/>
  <c r="E66" i="1"/>
  <c r="F66" i="1" s="1"/>
  <c r="F65" i="1"/>
</calcChain>
</file>

<file path=xl/sharedStrings.xml><?xml version="1.0" encoding="utf-8"?>
<sst xmlns="http://schemas.openxmlformats.org/spreadsheetml/2006/main" count="121" uniqueCount="87">
  <si>
    <t>Arado y rastrillado</t>
  </si>
  <si>
    <t>Surcado y banqueo</t>
  </si>
  <si>
    <t>Encalado</t>
  </si>
  <si>
    <t>Siembra</t>
  </si>
  <si>
    <t>Cultivo y control de plagas</t>
  </si>
  <si>
    <t>Abonamiento</t>
  </si>
  <si>
    <t>Cosecho y manejo del producto</t>
  </si>
  <si>
    <t>UNIDAD</t>
  </si>
  <si>
    <t>CANTIDAD</t>
  </si>
  <si>
    <t>$/UNIDAD</t>
  </si>
  <si>
    <t>VALOR $$</t>
  </si>
  <si>
    <t>Semilla</t>
  </si>
  <si>
    <t>Carbonato calizo</t>
  </si>
  <si>
    <t>Cajas</t>
  </si>
  <si>
    <t>INGRESO BRUTO ESPERADO</t>
  </si>
  <si>
    <t>Venta de semilla</t>
  </si>
  <si>
    <t>Cera</t>
  </si>
  <si>
    <t>Costo aplicación cera</t>
  </si>
  <si>
    <t>Abono (12-5-15) 3%EM</t>
  </si>
  <si>
    <t xml:space="preserve">quintal </t>
  </si>
  <si>
    <t>1) Una aplicación pre emergente, tres aplicaciones post emergentes</t>
  </si>
  <si>
    <t xml:space="preserve">Venta de yuca encerada </t>
  </si>
  <si>
    <t>4) 10% del total de mano de obra.</t>
  </si>
  <si>
    <t>2) Valor promedio del alquiler de un cuerda de terreno.</t>
  </si>
  <si>
    <t>Prof. Juan Ortiz</t>
  </si>
  <si>
    <t>Puede editar los espacios de las celdas color gris</t>
  </si>
  <si>
    <t>Rendimiento por planta (libra)</t>
  </si>
  <si>
    <t>Rendimiento por cuerda (quintal)</t>
  </si>
  <si>
    <t>Mi Finca</t>
  </si>
  <si>
    <t>PARTIDA</t>
  </si>
  <si>
    <t>VALOR</t>
  </si>
  <si>
    <t>Número de Cuerdas</t>
  </si>
  <si>
    <t>Ingreso Total</t>
  </si>
  <si>
    <t>Gasto Total</t>
  </si>
  <si>
    <t>Ingreso Neto</t>
  </si>
  <si>
    <t>Producción Mínima</t>
  </si>
  <si>
    <t>Servicio de Extensión Agrícola</t>
  </si>
  <si>
    <t>Joe Kirk R. Lucarne</t>
  </si>
  <si>
    <t>Estudiante Graduado</t>
  </si>
  <si>
    <t>Departamento de Economía Agrícola y Sociología Rural</t>
  </si>
  <si>
    <r>
      <t>Versi</t>
    </r>
    <r>
      <rPr>
        <b/>
        <sz val="12"/>
        <color indexed="8"/>
        <rFont val="Times New Roman"/>
        <family val="1"/>
      </rPr>
      <t>ón electrónica:</t>
    </r>
  </si>
  <si>
    <r>
      <t>Catedrática en Econom</t>
    </r>
    <r>
      <rPr>
        <sz val="12"/>
        <color indexed="8"/>
        <rFont val="Times New Roman"/>
        <family val="1"/>
      </rPr>
      <t>ía Agrícola</t>
    </r>
  </si>
  <si>
    <t>PRODUCCION POR CUERDA</t>
  </si>
  <si>
    <t>GASTOS DE ALQUILER DE MAQUINARIA Y MANO DE OBRA</t>
  </si>
  <si>
    <t>SUBTOTAL</t>
  </si>
  <si>
    <t>GASTOS EN MATERIALES</t>
  </si>
  <si>
    <t>OTROS GASTOS ESPERADOS</t>
  </si>
  <si>
    <t>INGRESO NETO</t>
  </si>
  <si>
    <t>INGRESO TOTAL</t>
  </si>
  <si>
    <t>GASTO TOTAL</t>
  </si>
  <si>
    <r>
      <t>Herbicida</t>
    </r>
    <r>
      <rPr>
        <vertAlign val="superscript"/>
        <sz val="12"/>
        <color indexed="8"/>
        <rFont val="Times New Roman"/>
        <family val="1"/>
      </rPr>
      <t>1</t>
    </r>
  </si>
  <si>
    <r>
      <t>Uso del terreno</t>
    </r>
    <r>
      <rPr>
        <vertAlign val="superscript"/>
        <sz val="12"/>
        <color indexed="8"/>
        <rFont val="Times New Roman"/>
        <family val="1"/>
      </rPr>
      <t>2</t>
    </r>
  </si>
  <si>
    <t>Prof. Mildred Cortes</t>
  </si>
  <si>
    <t>Prof. Manuel Diaz</t>
  </si>
  <si>
    <t>Supuestos</t>
  </si>
  <si>
    <t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</t>
  </si>
  <si>
    <t>Universidad de Puerto Rico</t>
  </si>
  <si>
    <t>Recinto Universitario de Mayagüez</t>
  </si>
  <si>
    <t>Colegio de Ciencias Agrícolas</t>
  </si>
  <si>
    <t>Presupuesto Modelo: Yuca (1 cuerda)</t>
  </si>
  <si>
    <t>hora</t>
  </si>
  <si>
    <t>cangre/esqueje</t>
  </si>
  <si>
    <t>tonelada</t>
  </si>
  <si>
    <t>quintal</t>
  </si>
  <si>
    <t>c/u</t>
  </si>
  <si>
    <t>Preparación de semilla</t>
  </si>
  <si>
    <t>Estación Experimental Agrícola</t>
  </si>
  <si>
    <t>Catedrático Asociado</t>
  </si>
  <si>
    <t>Especialista en Farináceos</t>
  </si>
  <si>
    <t>Dra. Alexandra Gregory</t>
  </si>
  <si>
    <t>Economista Agrícola</t>
  </si>
  <si>
    <t xml:space="preserve">Fecha de revisión: </t>
  </si>
  <si>
    <t>Yaira A. Avilés Ortiz</t>
  </si>
  <si>
    <t>This material is based upon work supported by USDA/OPPE under Award Number: AO212501x443G010</t>
  </si>
  <si>
    <t>Subsidio Salarial</t>
  </si>
  <si>
    <t>PRODUCCIÓN MÍNIMA (quintal de yuca)</t>
  </si>
  <si>
    <t>PRECIO MÍNIMO (quintal de yuca)</t>
  </si>
  <si>
    <t>3) 25% de la mano de obra. Las obligaciones patronales incluyen pagos al "Internet Revenue Service" (Seguro Social), Corporación del Fondo del Seguro del Estado (Seguros Obreros),</t>
  </si>
  <si>
    <r>
      <t>Obligaciones patronales</t>
    </r>
    <r>
      <rPr>
        <vertAlign val="superscript"/>
        <sz val="12"/>
        <color theme="1"/>
        <rFont val="Times New Roman"/>
        <family val="1"/>
      </rPr>
      <t>3</t>
    </r>
  </si>
  <si>
    <r>
      <t>Gastos administrativos</t>
    </r>
    <r>
      <rPr>
        <vertAlign val="superscript"/>
        <sz val="12"/>
        <color theme="1"/>
        <rFont val="Times New Roman"/>
        <family val="1"/>
      </rPr>
      <t>4</t>
    </r>
  </si>
  <si>
    <t>5) 9% del total de gastos de operación.</t>
  </si>
  <si>
    <t>Marzo 2022</t>
  </si>
  <si>
    <t>Gastos misceláneos</t>
  </si>
  <si>
    <t>Número de plantas por cuerda para una distancia de siembra de 3'x4'</t>
  </si>
  <si>
    <r>
      <t>Interés sobre los gastos</t>
    </r>
    <r>
      <rPr>
        <vertAlign val="superscript"/>
        <sz val="12"/>
        <color theme="1"/>
        <rFont val="Times New Roman"/>
        <family val="1"/>
      </rPr>
      <t>5</t>
    </r>
  </si>
  <si>
    <t>Seguro agrícola</t>
  </si>
  <si>
    <r>
      <t>Catedrático en Econom</t>
    </r>
    <r>
      <rPr>
        <sz val="12"/>
        <color indexed="8"/>
        <rFont val="Times New Roman"/>
        <family val="1"/>
      </rPr>
      <t>ía Agrícola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</si>
</sst>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44" fontId="6" fillId="0" borderId="0" xfId="1" applyFont="1"/>
    <xf numFmtId="9" fontId="0" fillId="0" borderId="0" xfId="0" applyNumberForma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8" fillId="0" borderId="1" xfId="0" applyFont="1" applyBorder="1"/>
    <xf numFmtId="44" fontId="9" fillId="0" borderId="1" xfId="1" applyFont="1" applyBorder="1"/>
    <xf numFmtId="44" fontId="8" fillId="0" borderId="1" xfId="0" applyNumberFormat="1" applyFont="1" applyBorder="1"/>
    <xf numFmtId="44" fontId="8" fillId="0" borderId="0" xfId="0" applyNumberFormat="1" applyFont="1" applyBorder="1"/>
    <xf numFmtId="0" fontId="9" fillId="0" borderId="1" xfId="0" applyFont="1" applyFill="1" applyBorder="1"/>
    <xf numFmtId="44" fontId="8" fillId="0" borderId="0" xfId="1" applyFont="1" applyBorder="1"/>
    <xf numFmtId="0" fontId="3" fillId="0" borderId="0" xfId="0" applyFont="1" applyBorder="1" applyAlignment="1">
      <alignment horizontal="left" vertical="center"/>
    </xf>
    <xf numFmtId="44" fontId="4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4" fontId="4" fillId="0" borderId="0" xfId="0" applyNumberFormat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top" wrapText="1"/>
    </xf>
    <xf numFmtId="44" fontId="4" fillId="0" borderId="1" xfId="0" applyNumberFormat="1" applyFont="1" applyBorder="1" applyAlignment="1"/>
    <xf numFmtId="164" fontId="4" fillId="0" borderId="1" xfId="0" applyNumberFormat="1" applyFont="1" applyBorder="1" applyAlignment="1"/>
    <xf numFmtId="44" fontId="8" fillId="0" borderId="4" xfId="0" applyNumberFormat="1" applyFont="1" applyBorder="1" applyAlignment="1"/>
    <xf numFmtId="44" fontId="8" fillId="0" borderId="1" xfId="0" applyNumberFormat="1" applyFont="1" applyBorder="1" applyAlignment="1"/>
    <xf numFmtId="0" fontId="9" fillId="2" borderId="1" xfId="0" applyFont="1" applyFill="1" applyBorder="1" applyProtection="1">
      <protection locked="0"/>
    </xf>
    <xf numFmtId="44" fontId="9" fillId="2" borderId="1" xfId="1" applyFont="1" applyFill="1" applyBorder="1" applyProtection="1">
      <protection locked="0"/>
    </xf>
    <xf numFmtId="0" fontId="9" fillId="2" borderId="1" xfId="0" applyFont="1" applyFill="1" applyBorder="1" applyAlignment="1" applyProtection="1">
      <protection locked="0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Protection="1">
      <protection locked="0"/>
    </xf>
    <xf numFmtId="44" fontId="9" fillId="0" borderId="1" xfId="1" applyNumberFormat="1" applyFont="1" applyBorder="1"/>
    <xf numFmtId="44" fontId="8" fillId="0" borderId="1" xfId="1" applyNumberFormat="1" applyFont="1" applyBorder="1"/>
    <xf numFmtId="44" fontId="9" fillId="0" borderId="4" xfId="1" applyNumberFormat="1" applyFont="1" applyBorder="1"/>
    <xf numFmtId="44" fontId="8" fillId="0" borderId="4" xfId="1" applyNumberFormat="1" applyFont="1" applyBorder="1" applyAlignment="1"/>
    <xf numFmtId="44" fontId="8" fillId="0" borderId="0" xfId="0" applyNumberFormat="1" applyFont="1" applyAlignment="1">
      <alignment horizontal="center"/>
    </xf>
    <xf numFmtId="44" fontId="8" fillId="0" borderId="0" xfId="0" applyNumberFormat="1" applyFont="1" applyAlignment="1"/>
    <xf numFmtId="44" fontId="9" fillId="0" borderId="0" xfId="0" applyNumberFormat="1" applyFont="1" applyAlignment="1"/>
    <xf numFmtId="44" fontId="8" fillId="0" borderId="1" xfId="0" applyNumberFormat="1" applyFont="1" applyBorder="1" applyAlignment="1">
      <alignment horizontal="center"/>
    </xf>
    <xf numFmtId="44" fontId="8" fillId="0" borderId="0" xfId="0" applyNumberFormat="1" applyFont="1" applyBorder="1" applyAlignment="1">
      <alignment horizontal="center"/>
    </xf>
    <xf numFmtId="44" fontId="9" fillId="2" borderId="4" xfId="1" applyNumberFormat="1" applyFont="1" applyFill="1" applyBorder="1" applyProtection="1">
      <protection locked="0"/>
    </xf>
    <xf numFmtId="44" fontId="9" fillId="0" borderId="0" xfId="0" applyNumberFormat="1" applyFont="1" applyBorder="1"/>
    <xf numFmtId="44" fontId="3" fillId="0" borderId="1" xfId="0" applyNumberFormat="1" applyFont="1" applyBorder="1" applyAlignment="1">
      <alignment horizontal="center" vertical="center"/>
    </xf>
    <xf numFmtId="44" fontId="9" fillId="0" borderId="0" xfId="0" applyNumberFormat="1" applyFont="1"/>
    <xf numFmtId="44" fontId="8" fillId="0" borderId="0" xfId="0" applyNumberFormat="1" applyFont="1" applyAlignment="1">
      <alignment horizontal="center" vertical="top" wrapText="1"/>
    </xf>
    <xf numFmtId="44" fontId="8" fillId="0" borderId="0" xfId="0" applyNumberFormat="1" applyFont="1" applyAlignment="1">
      <alignment vertical="center" wrapText="1"/>
    </xf>
    <xf numFmtId="4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/>
    <xf numFmtId="2" fontId="8" fillId="0" borderId="1" xfId="0" applyNumberFormat="1" applyFont="1" applyBorder="1"/>
    <xf numFmtId="44" fontId="4" fillId="2" borderId="1" xfId="0" applyNumberFormat="1" applyFont="1" applyFill="1" applyBorder="1" applyAlignment="1" applyProtection="1">
      <alignment horizontal="center" vertical="center"/>
      <protection locked="0"/>
    </xf>
    <xf numFmtId="44" fontId="4" fillId="0" borderId="1" xfId="1" applyNumberFormat="1" applyFont="1" applyBorder="1" applyAlignment="1"/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139700</xdr:rowOff>
    </xdr:from>
    <xdr:to>
      <xdr:col>0</xdr:col>
      <xdr:colOff>946150</xdr:colOff>
      <xdr:row>4</xdr:row>
      <xdr:rowOff>107950</xdr:rowOff>
    </xdr:to>
    <xdr:pic>
      <xdr:nvPicPr>
        <xdr:cNvPr id="1051" name="Picture 2">
          <a:extLst>
            <a:ext uri="{FF2B5EF4-FFF2-40B4-BE49-F238E27FC236}">
              <a16:creationId xmlns:a16="http://schemas.microsoft.com/office/drawing/2014/main" id="{5B9A4BEF-D75E-414A-8B80-4729876B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768350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174949</xdr:colOff>
      <xdr:row>121</xdr:row>
      <xdr:rowOff>19439</xdr:rowOff>
    </xdr:from>
    <xdr:to>
      <xdr:col>0</xdr:col>
      <xdr:colOff>1292549</xdr:colOff>
      <xdr:row>124</xdr:row>
      <xdr:rowOff>171838</xdr:rowOff>
    </xdr:to>
    <xdr:pic>
      <xdr:nvPicPr>
        <xdr:cNvPr id="1052" name="Picture 2" descr="Related image">
          <a:extLst>
            <a:ext uri="{FF2B5EF4-FFF2-40B4-BE49-F238E27FC236}">
              <a16:creationId xmlns:a16="http://schemas.microsoft.com/office/drawing/2014/main" id="{BAB25739-42DC-45DF-9239-C3185941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9" y="23423725"/>
          <a:ext cx="1117600" cy="73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541954</xdr:colOff>
      <xdr:row>120</xdr:row>
      <xdr:rowOff>49893</xdr:rowOff>
    </xdr:from>
    <xdr:to>
      <xdr:col>3</xdr:col>
      <xdr:colOff>516813</xdr:colOff>
      <xdr:row>125</xdr:row>
      <xdr:rowOff>187131</xdr:rowOff>
    </xdr:to>
    <xdr:pic>
      <xdr:nvPicPr>
        <xdr:cNvPr id="1053" name="Picture 3" descr="Image result for upr logo">
          <a:extLst>
            <a:ext uri="{FF2B5EF4-FFF2-40B4-BE49-F238E27FC236}">
              <a16:creationId xmlns:a16="http://schemas.microsoft.com/office/drawing/2014/main" id="{8CEA55E9-742C-4CB7-9152-3ACAB209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505" y="23259791"/>
          <a:ext cx="2028890" cy="11091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508000</xdr:colOff>
      <xdr:row>121</xdr:row>
      <xdr:rowOff>6350</xdr:rowOff>
    </xdr:from>
    <xdr:to>
      <xdr:col>5</xdr:col>
      <xdr:colOff>213604</xdr:colOff>
      <xdr:row>124</xdr:row>
      <xdr:rowOff>158749</xdr:rowOff>
    </xdr:to>
    <xdr:pic>
      <xdr:nvPicPr>
        <xdr:cNvPr id="1054" name="Picture 4" descr="Image result for UPRM">
          <a:extLst>
            <a:ext uri="{FF2B5EF4-FFF2-40B4-BE49-F238E27FC236}">
              <a16:creationId xmlns:a16="http://schemas.microsoft.com/office/drawing/2014/main" id="{7E7A83FD-2C99-4DA5-9E1F-5BF89BF1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650" y="23691850"/>
          <a:ext cx="774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tabSelected="1" topLeftCell="A13" zoomScale="94" zoomScaleNormal="55" workbookViewId="0">
      <selection activeCell="C34" sqref="C34:D34"/>
    </sheetView>
  </sheetViews>
  <sheetFormatPr defaultColWidth="8.81640625" defaultRowHeight="14.5" x14ac:dyDescent="0.35"/>
  <cols>
    <col min="1" max="1" width="29.26953125" bestFit="1" customWidth="1"/>
    <col min="2" max="2" width="13.90625" bestFit="1" customWidth="1"/>
    <col min="3" max="3" width="15.453125" bestFit="1" customWidth="1"/>
    <col min="4" max="4" width="15.81640625" bestFit="1" customWidth="1"/>
    <col min="5" max="5" width="15.26953125" style="57" bestFit="1" customWidth="1"/>
    <col min="6" max="6" width="13" customWidth="1"/>
  </cols>
  <sheetData>
    <row r="1" spans="1:11" ht="15.5" x14ac:dyDescent="0.35">
      <c r="A1" s="63" t="s">
        <v>56</v>
      </c>
      <c r="B1" s="63"/>
      <c r="C1" s="63"/>
      <c r="D1" s="63"/>
      <c r="E1" s="63"/>
      <c r="F1" s="63"/>
      <c r="G1" s="5"/>
      <c r="H1" s="5"/>
      <c r="I1" s="5"/>
      <c r="J1" s="5"/>
      <c r="K1" s="5"/>
    </row>
    <row r="2" spans="1:11" ht="15.5" x14ac:dyDescent="0.35">
      <c r="A2" s="63" t="s">
        <v>57</v>
      </c>
      <c r="B2" s="63"/>
      <c r="C2" s="63"/>
      <c r="D2" s="63"/>
      <c r="E2" s="63"/>
      <c r="F2" s="63"/>
      <c r="G2" s="5"/>
      <c r="H2" s="5"/>
      <c r="I2" s="5"/>
      <c r="J2" s="5"/>
      <c r="K2" s="5"/>
    </row>
    <row r="3" spans="1:11" ht="15.5" x14ac:dyDescent="0.35">
      <c r="A3" s="63" t="s">
        <v>58</v>
      </c>
      <c r="B3" s="63"/>
      <c r="C3" s="63"/>
      <c r="D3" s="63"/>
      <c r="E3" s="63"/>
      <c r="F3" s="63"/>
      <c r="G3" s="5"/>
      <c r="H3" s="5"/>
      <c r="I3" s="5"/>
      <c r="J3" s="5"/>
      <c r="K3" s="5"/>
    </row>
    <row r="4" spans="1:11" ht="15.5" x14ac:dyDescent="0.35">
      <c r="A4" s="4"/>
      <c r="B4" s="4"/>
      <c r="C4" s="4"/>
      <c r="D4" s="4"/>
      <c r="E4" s="46"/>
      <c r="F4" s="4"/>
    </row>
    <row r="5" spans="1:11" ht="15.5" x14ac:dyDescent="0.35">
      <c r="A5" s="63" t="s">
        <v>59</v>
      </c>
      <c r="B5" s="63"/>
      <c r="C5" s="63"/>
      <c r="D5" s="63"/>
      <c r="E5" s="63"/>
      <c r="F5" s="63"/>
      <c r="G5" s="5"/>
      <c r="H5" s="5"/>
      <c r="I5" s="5"/>
      <c r="J5" s="5"/>
      <c r="K5" s="5"/>
    </row>
    <row r="6" spans="1:11" ht="15.5" x14ac:dyDescent="0.35">
      <c r="A6" s="5"/>
      <c r="B6" s="5"/>
      <c r="C6" s="5"/>
      <c r="D6" s="5"/>
      <c r="E6" s="47"/>
      <c r="F6" s="5"/>
    </row>
    <row r="7" spans="1:11" ht="15.5" x14ac:dyDescent="0.35">
      <c r="A7" s="6"/>
      <c r="B7" s="6"/>
      <c r="C7" s="6"/>
      <c r="D7" s="6"/>
      <c r="E7" s="48"/>
      <c r="F7" s="6"/>
    </row>
    <row r="8" spans="1:11" ht="15.5" x14ac:dyDescent="0.35">
      <c r="A8" s="74" t="s">
        <v>25</v>
      </c>
      <c r="B8" s="74"/>
      <c r="C8" s="74"/>
      <c r="D8" s="74"/>
      <c r="E8" s="74"/>
      <c r="F8" s="74"/>
    </row>
    <row r="9" spans="1:11" ht="15.5" x14ac:dyDescent="0.35">
      <c r="A9" s="4"/>
      <c r="B9" s="4"/>
      <c r="C9" s="6"/>
      <c r="D9" s="6"/>
      <c r="E9" s="48"/>
      <c r="F9" s="6"/>
    </row>
    <row r="10" spans="1:11" ht="15.5" x14ac:dyDescent="0.35">
      <c r="A10" s="5" t="s">
        <v>42</v>
      </c>
      <c r="B10" s="4"/>
      <c r="C10" s="6"/>
      <c r="D10" s="6"/>
      <c r="E10" s="48"/>
      <c r="F10" s="6"/>
    </row>
    <row r="11" spans="1:11" ht="15.5" x14ac:dyDescent="0.35">
      <c r="A11" s="75" t="s">
        <v>83</v>
      </c>
      <c r="B11" s="76"/>
      <c r="C11" s="76"/>
      <c r="D11" s="76"/>
      <c r="E11" s="77"/>
      <c r="F11" s="39">
        <v>3600</v>
      </c>
    </row>
    <row r="12" spans="1:11" ht="15.5" x14ac:dyDescent="0.35">
      <c r="A12" s="75" t="s">
        <v>26</v>
      </c>
      <c r="B12" s="76"/>
      <c r="C12" s="76"/>
      <c r="D12" s="76"/>
      <c r="E12" s="77"/>
      <c r="F12" s="39">
        <v>1.3</v>
      </c>
    </row>
    <row r="13" spans="1:11" ht="15.5" x14ac:dyDescent="0.35">
      <c r="A13" s="75" t="s">
        <v>27</v>
      </c>
      <c r="B13" s="76"/>
      <c r="C13" s="76"/>
      <c r="D13" s="76"/>
      <c r="E13" s="77"/>
      <c r="F13" s="24">
        <f>(F11*F12)/100</f>
        <v>46.8</v>
      </c>
    </row>
    <row r="14" spans="1:11" ht="15.5" x14ac:dyDescent="0.35">
      <c r="A14" s="6"/>
      <c r="B14" s="6"/>
      <c r="C14" s="6"/>
      <c r="D14" s="6"/>
      <c r="E14" s="48"/>
      <c r="F14" s="6"/>
    </row>
    <row r="15" spans="1:11" ht="15.5" x14ac:dyDescent="0.35">
      <c r="A15" s="6"/>
      <c r="B15" s="6"/>
      <c r="C15" s="6"/>
      <c r="D15" s="6"/>
      <c r="E15" s="48"/>
      <c r="F15" s="6"/>
    </row>
    <row r="16" spans="1:11" ht="15.5" customHeight="1" x14ac:dyDescent="0.35">
      <c r="A16" s="78" t="s">
        <v>43</v>
      </c>
      <c r="B16" s="78"/>
      <c r="C16" s="78"/>
      <c r="D16" s="78"/>
      <c r="E16" s="78"/>
      <c r="F16" s="78"/>
    </row>
    <row r="17" spans="1:7" ht="15.5" x14ac:dyDescent="0.35">
      <c r="A17" s="10"/>
      <c r="B17" s="26" t="s">
        <v>7</v>
      </c>
      <c r="C17" s="26" t="s">
        <v>8</v>
      </c>
      <c r="D17" s="26" t="s">
        <v>9</v>
      </c>
      <c r="E17" s="49" t="s">
        <v>10</v>
      </c>
      <c r="F17" s="26" t="s">
        <v>28</v>
      </c>
    </row>
    <row r="18" spans="1:7" ht="15.5" x14ac:dyDescent="0.35">
      <c r="A18" s="8" t="s">
        <v>0</v>
      </c>
      <c r="B18" s="8" t="s">
        <v>60</v>
      </c>
      <c r="C18" s="37">
        <v>8</v>
      </c>
      <c r="D18" s="38">
        <v>50</v>
      </c>
      <c r="E18" s="42">
        <f>PRODUCT(C18:D18)</f>
        <v>400</v>
      </c>
      <c r="F18" s="11">
        <f>400-E18</f>
        <v>0</v>
      </c>
    </row>
    <row r="19" spans="1:7" ht="15.5" x14ac:dyDescent="0.35">
      <c r="A19" s="8" t="s">
        <v>1</v>
      </c>
      <c r="B19" s="8" t="s">
        <v>60</v>
      </c>
      <c r="C19" s="37">
        <v>5</v>
      </c>
      <c r="D19" s="38">
        <v>50</v>
      </c>
      <c r="E19" s="42">
        <f>PRODUCT(C19:D19)</f>
        <v>250</v>
      </c>
      <c r="F19" s="11">
        <f>250-E19</f>
        <v>0</v>
      </c>
    </row>
    <row r="20" spans="1:7" ht="15.5" x14ac:dyDescent="0.35">
      <c r="A20" s="8" t="s">
        <v>2</v>
      </c>
      <c r="B20" s="8" t="s">
        <v>60</v>
      </c>
      <c r="C20" s="37">
        <v>8</v>
      </c>
      <c r="D20" s="38">
        <v>7.25</v>
      </c>
      <c r="E20" s="42">
        <f t="shared" ref="E20:E26" si="0">PRODUCT(C20:D20)</f>
        <v>58</v>
      </c>
      <c r="F20" s="11">
        <f>58-E20</f>
        <v>0</v>
      </c>
    </row>
    <row r="21" spans="1:7" ht="15.5" x14ac:dyDescent="0.35">
      <c r="A21" s="8" t="s">
        <v>65</v>
      </c>
      <c r="B21" s="8" t="s">
        <v>60</v>
      </c>
      <c r="C21" s="37">
        <v>5</v>
      </c>
      <c r="D21" s="38">
        <v>7.25</v>
      </c>
      <c r="E21" s="42">
        <f t="shared" si="0"/>
        <v>36.25</v>
      </c>
      <c r="F21" s="11">
        <f>36.25-E21</f>
        <v>0</v>
      </c>
    </row>
    <row r="22" spans="1:7" ht="15.5" x14ac:dyDescent="0.35">
      <c r="A22" s="8" t="s">
        <v>3</v>
      </c>
      <c r="B22" s="8" t="s">
        <v>60</v>
      </c>
      <c r="C22" s="37">
        <v>24</v>
      </c>
      <c r="D22" s="38">
        <v>7.25</v>
      </c>
      <c r="E22" s="42">
        <f t="shared" si="0"/>
        <v>174</v>
      </c>
      <c r="F22" s="11">
        <f>174-E22</f>
        <v>0</v>
      </c>
    </row>
    <row r="23" spans="1:7" ht="15.5" x14ac:dyDescent="0.35">
      <c r="A23" s="8" t="s">
        <v>17</v>
      </c>
      <c r="B23" s="8" t="s">
        <v>60</v>
      </c>
      <c r="C23" s="37">
        <v>24</v>
      </c>
      <c r="D23" s="38">
        <v>7.25</v>
      </c>
      <c r="E23" s="42">
        <f t="shared" si="0"/>
        <v>174</v>
      </c>
      <c r="F23" s="11">
        <f>174-E23</f>
        <v>0</v>
      </c>
    </row>
    <row r="24" spans="1:7" ht="15.5" x14ac:dyDescent="0.35">
      <c r="A24" s="8" t="s">
        <v>4</v>
      </c>
      <c r="B24" s="8" t="s">
        <v>60</v>
      </c>
      <c r="C24" s="37">
        <v>40</v>
      </c>
      <c r="D24" s="38">
        <v>7.25</v>
      </c>
      <c r="E24" s="42">
        <f t="shared" si="0"/>
        <v>290</v>
      </c>
      <c r="F24" s="11">
        <f>290-E24</f>
        <v>0</v>
      </c>
    </row>
    <row r="25" spans="1:7" ht="15.5" x14ac:dyDescent="0.35">
      <c r="A25" s="8" t="s">
        <v>5</v>
      </c>
      <c r="B25" s="8" t="s">
        <v>60</v>
      </c>
      <c r="C25" s="37">
        <v>8</v>
      </c>
      <c r="D25" s="38">
        <v>7.25</v>
      </c>
      <c r="E25" s="42">
        <f t="shared" si="0"/>
        <v>58</v>
      </c>
      <c r="F25" s="11">
        <f>58-E25</f>
        <v>0</v>
      </c>
    </row>
    <row r="26" spans="1:7" ht="15.5" x14ac:dyDescent="0.35">
      <c r="A26" s="8" t="s">
        <v>6</v>
      </c>
      <c r="B26" s="8" t="s">
        <v>60</v>
      </c>
      <c r="C26" s="37">
        <v>100</v>
      </c>
      <c r="D26" s="38">
        <v>7.25</v>
      </c>
      <c r="E26" s="42">
        <f t="shared" si="0"/>
        <v>725</v>
      </c>
      <c r="F26" s="11">
        <f>725-E26</f>
        <v>0</v>
      </c>
    </row>
    <row r="27" spans="1:7" ht="15.5" x14ac:dyDescent="0.35">
      <c r="A27" s="70" t="s">
        <v>44</v>
      </c>
      <c r="B27" s="71"/>
      <c r="C27" s="71"/>
      <c r="D27" s="71"/>
      <c r="E27" s="35">
        <f>SUM(E18:E26)</f>
        <v>2165.25</v>
      </c>
      <c r="F27" s="12">
        <f>(-E27)+E27</f>
        <v>0</v>
      </c>
    </row>
    <row r="28" spans="1:7" ht="15.5" x14ac:dyDescent="0.35">
      <c r="A28" s="25"/>
      <c r="B28" s="25"/>
      <c r="C28" s="25"/>
      <c r="D28" s="25"/>
      <c r="E28" s="50"/>
      <c r="F28" s="13"/>
    </row>
    <row r="29" spans="1:7" ht="15.5" x14ac:dyDescent="0.35">
      <c r="A29" s="72" t="s">
        <v>45</v>
      </c>
      <c r="B29" s="72"/>
      <c r="C29" s="72"/>
      <c r="D29" s="72"/>
      <c r="E29" s="72"/>
      <c r="F29" s="72"/>
      <c r="G29" s="1"/>
    </row>
    <row r="30" spans="1:7" ht="15.5" x14ac:dyDescent="0.35">
      <c r="A30" s="10" t="s">
        <v>29</v>
      </c>
      <c r="B30" s="26" t="s">
        <v>7</v>
      </c>
      <c r="C30" s="26" t="s">
        <v>8</v>
      </c>
      <c r="D30" s="26" t="s">
        <v>9</v>
      </c>
      <c r="E30" s="49" t="s">
        <v>10</v>
      </c>
      <c r="F30" s="26" t="s">
        <v>28</v>
      </c>
    </row>
    <row r="31" spans="1:7" ht="15.5" x14ac:dyDescent="0.35">
      <c r="A31" s="8" t="s">
        <v>11</v>
      </c>
      <c r="B31" s="8" t="s">
        <v>61</v>
      </c>
      <c r="C31" s="37">
        <v>3600</v>
      </c>
      <c r="D31" s="38">
        <v>0.03</v>
      </c>
      <c r="E31" s="42">
        <f t="shared" ref="E31:E36" si="1">PRODUCT(C31:D31)</f>
        <v>108</v>
      </c>
      <c r="F31" s="11">
        <f>108-E31</f>
        <v>0</v>
      </c>
    </row>
    <row r="32" spans="1:7" ht="15.5" x14ac:dyDescent="0.35">
      <c r="A32" s="8" t="s">
        <v>12</v>
      </c>
      <c r="B32" s="8" t="s">
        <v>62</v>
      </c>
      <c r="C32" s="37">
        <v>2</v>
      </c>
      <c r="D32" s="38">
        <v>20</v>
      </c>
      <c r="E32" s="42">
        <f t="shared" si="1"/>
        <v>40</v>
      </c>
      <c r="F32" s="11">
        <f>40-E32</f>
        <v>0</v>
      </c>
    </row>
    <row r="33" spans="1:6" ht="15.5" x14ac:dyDescent="0.35">
      <c r="A33" s="8" t="s">
        <v>18</v>
      </c>
      <c r="B33" s="8" t="s">
        <v>19</v>
      </c>
      <c r="C33" s="37">
        <v>9</v>
      </c>
      <c r="D33" s="38">
        <v>32.99</v>
      </c>
      <c r="E33" s="42">
        <f t="shared" si="1"/>
        <v>296.91000000000003</v>
      </c>
      <c r="F33" s="11">
        <f>296.91-E33</f>
        <v>0</v>
      </c>
    </row>
    <row r="34" spans="1:6" ht="18.5" x14ac:dyDescent="0.35">
      <c r="A34" s="8" t="s">
        <v>50</v>
      </c>
      <c r="B34" s="8"/>
      <c r="C34" s="14"/>
      <c r="D34" s="38">
        <v>153</v>
      </c>
      <c r="E34" s="42">
        <f t="shared" si="1"/>
        <v>153</v>
      </c>
      <c r="F34" s="11">
        <f>153-E34</f>
        <v>0</v>
      </c>
    </row>
    <row r="35" spans="1:6" ht="15.5" x14ac:dyDescent="0.35">
      <c r="A35" s="8" t="s">
        <v>16</v>
      </c>
      <c r="B35" s="8" t="s">
        <v>63</v>
      </c>
      <c r="C35" s="37">
        <v>1</v>
      </c>
      <c r="D35" s="38">
        <v>77</v>
      </c>
      <c r="E35" s="42">
        <f t="shared" si="1"/>
        <v>77</v>
      </c>
      <c r="F35" s="11">
        <f>77-E35</f>
        <v>0</v>
      </c>
    </row>
    <row r="36" spans="1:6" ht="15.5" x14ac:dyDescent="0.35">
      <c r="A36" s="8" t="s">
        <v>13</v>
      </c>
      <c r="B36" s="8" t="s">
        <v>64</v>
      </c>
      <c r="C36" s="37">
        <v>320</v>
      </c>
      <c r="D36" s="38">
        <v>1.35</v>
      </c>
      <c r="E36" s="42">
        <f t="shared" si="1"/>
        <v>432</v>
      </c>
      <c r="F36" s="11">
        <f>432-E36</f>
        <v>0</v>
      </c>
    </row>
    <row r="37" spans="1:6" ht="15.5" x14ac:dyDescent="0.35">
      <c r="A37" s="70" t="s">
        <v>44</v>
      </c>
      <c r="B37" s="71"/>
      <c r="C37" s="71"/>
      <c r="D37" s="71"/>
      <c r="E37" s="35">
        <f>SUM(E31:E36)</f>
        <v>1106.9100000000001</v>
      </c>
      <c r="F37" s="12">
        <f>1106.91-E37</f>
        <v>0</v>
      </c>
    </row>
    <row r="38" spans="1:6" ht="15.5" x14ac:dyDescent="0.35">
      <c r="A38" s="25"/>
      <c r="B38" s="25"/>
      <c r="C38" s="25"/>
      <c r="D38" s="25"/>
      <c r="E38" s="50"/>
      <c r="F38" s="13"/>
    </row>
    <row r="39" spans="1:6" ht="15.5" x14ac:dyDescent="0.35">
      <c r="A39" s="72" t="s">
        <v>46</v>
      </c>
      <c r="B39" s="72"/>
      <c r="C39" s="72"/>
      <c r="D39" s="72"/>
      <c r="E39" s="72"/>
      <c r="F39" s="72"/>
    </row>
    <row r="40" spans="1:6" ht="15.5" x14ac:dyDescent="0.35">
      <c r="A40" s="10" t="s">
        <v>29</v>
      </c>
      <c r="B40" s="26" t="s">
        <v>7</v>
      </c>
      <c r="C40" s="26" t="s">
        <v>8</v>
      </c>
      <c r="D40" s="26" t="s">
        <v>9</v>
      </c>
      <c r="E40" s="49" t="s">
        <v>10</v>
      </c>
      <c r="F40" s="26" t="s">
        <v>28</v>
      </c>
    </row>
    <row r="41" spans="1:6" ht="18.5" x14ac:dyDescent="0.35">
      <c r="A41" s="8" t="s">
        <v>51</v>
      </c>
      <c r="B41" s="8"/>
      <c r="C41" s="8"/>
      <c r="D41" s="8"/>
      <c r="E41" s="44">
        <v>60</v>
      </c>
      <c r="F41" s="42">
        <f>60-E41</f>
        <v>0</v>
      </c>
    </row>
    <row r="42" spans="1:6" ht="18.5" x14ac:dyDescent="0.35">
      <c r="A42" s="8" t="s">
        <v>78</v>
      </c>
      <c r="B42" s="8"/>
      <c r="C42" s="8"/>
      <c r="D42" s="8"/>
      <c r="E42" s="44">
        <f>PRODUCT((E20+E21+E22+E23+E24+E25+E26)*(0.2))</f>
        <v>303.05</v>
      </c>
      <c r="F42" s="42">
        <f>303.05-E42</f>
        <v>0</v>
      </c>
    </row>
    <row r="43" spans="1:6" ht="18.5" x14ac:dyDescent="0.35">
      <c r="A43" s="8" t="s">
        <v>79</v>
      </c>
      <c r="B43" s="8"/>
      <c r="C43" s="8"/>
      <c r="D43" s="8"/>
      <c r="E43" s="44">
        <f>(E27)*(0.1)</f>
        <v>216.52500000000001</v>
      </c>
      <c r="F43" s="42">
        <f>216.525-E43</f>
        <v>0</v>
      </c>
    </row>
    <row r="44" spans="1:6" ht="18.5" x14ac:dyDescent="0.35">
      <c r="A44" s="8" t="s">
        <v>84</v>
      </c>
      <c r="B44" s="8"/>
      <c r="C44" s="8"/>
      <c r="D44" s="8"/>
      <c r="E44" s="44">
        <f>PRODUCT((E27+E37+E41+E42+E43+E45+E46)*(0.09))</f>
        <v>379.05615000000006</v>
      </c>
      <c r="F44" s="42">
        <f>-379.05615+E44</f>
        <v>0</v>
      </c>
    </row>
    <row r="45" spans="1:6" ht="15.5" x14ac:dyDescent="0.35">
      <c r="A45" s="8" t="s">
        <v>85</v>
      </c>
      <c r="B45" s="8"/>
      <c r="C45" s="8"/>
      <c r="D45" s="8"/>
      <c r="E45" s="51">
        <v>160</v>
      </c>
      <c r="F45" s="42">
        <f>160-E45</f>
        <v>0</v>
      </c>
    </row>
    <row r="46" spans="1:6" ht="15.5" x14ac:dyDescent="0.35">
      <c r="A46" s="8" t="s">
        <v>82</v>
      </c>
      <c r="B46" s="8"/>
      <c r="C46" s="8"/>
      <c r="D46" s="8"/>
      <c r="E46" s="51">
        <v>200</v>
      </c>
      <c r="F46" s="42">
        <f>200-E46</f>
        <v>0</v>
      </c>
    </row>
    <row r="47" spans="1:6" ht="15.5" x14ac:dyDescent="0.35">
      <c r="A47" s="70" t="s">
        <v>44</v>
      </c>
      <c r="B47" s="71"/>
      <c r="C47" s="71"/>
      <c r="D47" s="71"/>
      <c r="E47" s="45">
        <f>SUM(E40:E46)</f>
        <v>1318.6311500000002</v>
      </c>
      <c r="F47" s="43">
        <f>-1318.63115+E47</f>
        <v>0</v>
      </c>
    </row>
    <row r="48" spans="1:6" ht="15.5" x14ac:dyDescent="0.35">
      <c r="A48" s="70" t="s">
        <v>49</v>
      </c>
      <c r="B48" s="71"/>
      <c r="C48" s="71"/>
      <c r="D48" s="71"/>
      <c r="E48" s="35">
        <f>E27+E37+E47</f>
        <v>4590.79115</v>
      </c>
      <c r="F48" s="43">
        <f>-4590.79115+E48</f>
        <v>0</v>
      </c>
    </row>
    <row r="49" spans="1:8" ht="15.5" x14ac:dyDescent="0.35">
      <c r="A49" s="25"/>
      <c r="B49" s="25"/>
      <c r="C49" s="25"/>
      <c r="D49" s="25"/>
      <c r="E49" s="50"/>
      <c r="F49" s="15"/>
    </row>
    <row r="50" spans="1:8" ht="15.5" x14ac:dyDescent="0.35">
      <c r="A50" s="72" t="s">
        <v>14</v>
      </c>
      <c r="B50" s="72"/>
      <c r="C50" s="72"/>
      <c r="D50" s="72"/>
      <c r="E50" s="72"/>
      <c r="F50" s="72"/>
    </row>
    <row r="51" spans="1:8" ht="15.5" x14ac:dyDescent="0.35">
      <c r="A51" s="10" t="s">
        <v>29</v>
      </c>
      <c r="B51" s="26" t="s">
        <v>7</v>
      </c>
      <c r="C51" s="26" t="s">
        <v>8</v>
      </c>
      <c r="D51" s="26" t="s">
        <v>9</v>
      </c>
      <c r="E51" s="49" t="s">
        <v>10</v>
      </c>
      <c r="F51" s="26" t="s">
        <v>28</v>
      </c>
    </row>
    <row r="52" spans="1:8" ht="15.5" x14ac:dyDescent="0.35">
      <c r="A52" s="8" t="s">
        <v>21</v>
      </c>
      <c r="B52" s="8" t="s">
        <v>63</v>
      </c>
      <c r="C52" s="37">
        <v>225</v>
      </c>
      <c r="D52" s="38">
        <v>35</v>
      </c>
      <c r="E52" s="42">
        <f>PRODUCT(C52:D52)</f>
        <v>7875</v>
      </c>
      <c r="F52" s="11">
        <f>7875-E52</f>
        <v>0</v>
      </c>
    </row>
    <row r="53" spans="1:8" ht="15.5" x14ac:dyDescent="0.35">
      <c r="A53" s="8" t="s">
        <v>15</v>
      </c>
      <c r="B53" s="8" t="s">
        <v>61</v>
      </c>
      <c r="C53" s="37">
        <v>3600</v>
      </c>
      <c r="D53" s="38">
        <v>0.1</v>
      </c>
      <c r="E53" s="42">
        <f>PRODUCT(C53:D53)</f>
        <v>360</v>
      </c>
      <c r="F53" s="11">
        <f>360-E53</f>
        <v>0</v>
      </c>
    </row>
    <row r="54" spans="1:8" ht="15.5" x14ac:dyDescent="0.35">
      <c r="A54" s="8" t="s">
        <v>74</v>
      </c>
      <c r="B54" s="8"/>
      <c r="C54" s="41"/>
      <c r="D54" s="38"/>
      <c r="E54" s="42">
        <f>D54</f>
        <v>0</v>
      </c>
      <c r="F54" s="11">
        <f>-D54+D54</f>
        <v>0</v>
      </c>
    </row>
    <row r="55" spans="1:8" ht="15.5" x14ac:dyDescent="0.35">
      <c r="A55" s="72" t="s">
        <v>48</v>
      </c>
      <c r="B55" s="72"/>
      <c r="C55" s="72"/>
      <c r="D55" s="72"/>
      <c r="E55" s="36">
        <f>SUM(E52:E53)</f>
        <v>8235</v>
      </c>
      <c r="F55" s="12">
        <f>8235-E55</f>
        <v>0</v>
      </c>
    </row>
    <row r="56" spans="1:8" ht="15.5" x14ac:dyDescent="0.35">
      <c r="A56" s="72" t="s">
        <v>47</v>
      </c>
      <c r="B56" s="72"/>
      <c r="C56" s="72"/>
      <c r="D56" s="72"/>
      <c r="E56" s="36">
        <f>E55-E48</f>
        <v>3644.20885</v>
      </c>
      <c r="F56" s="12">
        <f>3644.20885-E56</f>
        <v>0</v>
      </c>
      <c r="G56" s="2"/>
    </row>
    <row r="57" spans="1:8" ht="15.5" x14ac:dyDescent="0.35">
      <c r="A57" s="9"/>
      <c r="B57" s="9"/>
      <c r="C57" s="9"/>
      <c r="D57" s="9"/>
      <c r="E57" s="52"/>
      <c r="F57" s="13"/>
    </row>
    <row r="58" spans="1:8" ht="15.5" x14ac:dyDescent="0.35">
      <c r="A58" s="9"/>
      <c r="B58" s="9"/>
      <c r="C58" s="9"/>
      <c r="D58" s="9"/>
      <c r="E58" s="52"/>
      <c r="F58" s="13"/>
    </row>
    <row r="59" spans="1:8" ht="15.5" x14ac:dyDescent="0.35">
      <c r="A59" s="69" t="s">
        <v>75</v>
      </c>
      <c r="B59" s="69"/>
      <c r="C59" s="69"/>
      <c r="D59" s="69"/>
      <c r="E59" s="69"/>
      <c r="F59" s="60">
        <f>E48/D52</f>
        <v>131.16546142857143</v>
      </c>
    </row>
    <row r="60" spans="1:8" ht="15.5" x14ac:dyDescent="0.35">
      <c r="A60" s="69" t="s">
        <v>76</v>
      </c>
      <c r="B60" s="69"/>
      <c r="C60" s="69"/>
      <c r="D60" s="69"/>
      <c r="E60" s="69"/>
      <c r="F60" s="12">
        <f>E48/C52</f>
        <v>20.403516222222223</v>
      </c>
    </row>
    <row r="61" spans="1:8" ht="15.5" x14ac:dyDescent="0.35">
      <c r="A61" s="16"/>
      <c r="B61" s="16"/>
      <c r="C61" s="16"/>
      <c r="D61" s="17"/>
      <c r="E61" s="52"/>
      <c r="F61" s="13"/>
    </row>
    <row r="62" spans="1:8" ht="15.5" x14ac:dyDescent="0.35">
      <c r="A62" s="69" t="s">
        <v>29</v>
      </c>
      <c r="B62" s="69"/>
      <c r="C62" s="69"/>
      <c r="D62" s="69"/>
      <c r="E62" s="53" t="s">
        <v>30</v>
      </c>
      <c r="F62" s="18" t="s">
        <v>28</v>
      </c>
      <c r="G62" s="9"/>
      <c r="H62" s="13"/>
    </row>
    <row r="63" spans="1:8" ht="15.5" x14ac:dyDescent="0.35">
      <c r="A63" s="69" t="s">
        <v>31</v>
      </c>
      <c r="B63" s="69"/>
      <c r="C63" s="69"/>
      <c r="D63" s="69"/>
      <c r="E63" s="61">
        <v>1</v>
      </c>
      <c r="F63" s="58">
        <f>E63-1</f>
        <v>0</v>
      </c>
      <c r="G63" s="9"/>
      <c r="H63" s="13"/>
    </row>
    <row r="64" spans="1:8" ht="15.5" x14ac:dyDescent="0.35">
      <c r="A64" s="69" t="s">
        <v>32</v>
      </c>
      <c r="B64" s="69"/>
      <c r="C64" s="69"/>
      <c r="D64" s="69"/>
      <c r="E64" s="33">
        <f>E55*E63</f>
        <v>8235</v>
      </c>
      <c r="F64" s="33">
        <f>E64-E55</f>
        <v>0</v>
      </c>
      <c r="G64" s="9"/>
      <c r="H64" s="13"/>
    </row>
    <row r="65" spans="1:8" ht="15.5" x14ac:dyDescent="0.35">
      <c r="A65" s="69" t="s">
        <v>33</v>
      </c>
      <c r="B65" s="69"/>
      <c r="C65" s="69"/>
      <c r="D65" s="69"/>
      <c r="E65" s="33">
        <f>E48*E63</f>
        <v>4590.79115</v>
      </c>
      <c r="F65" s="34">
        <f>E65-E48</f>
        <v>0</v>
      </c>
      <c r="G65" s="9"/>
      <c r="H65" s="13"/>
    </row>
    <row r="66" spans="1:8" ht="15.5" x14ac:dyDescent="0.35">
      <c r="A66" s="69" t="s">
        <v>34</v>
      </c>
      <c r="B66" s="69"/>
      <c r="C66" s="69"/>
      <c r="D66" s="69"/>
      <c r="E66" s="33">
        <f>E64-E65</f>
        <v>3644.20885</v>
      </c>
      <c r="F66" s="34">
        <f>E66-E56</f>
        <v>0</v>
      </c>
      <c r="G66" s="9"/>
      <c r="H66" s="13"/>
    </row>
    <row r="67" spans="1:8" ht="15.5" x14ac:dyDescent="0.35">
      <c r="A67" s="69" t="s">
        <v>35</v>
      </c>
      <c r="B67" s="69"/>
      <c r="C67" s="69"/>
      <c r="D67" s="69"/>
      <c r="E67" s="62">
        <f>F59*E63</f>
        <v>131.16546142857143</v>
      </c>
      <c r="F67" s="59">
        <f>F59-E67</f>
        <v>0</v>
      </c>
      <c r="G67" s="9"/>
      <c r="H67" s="13"/>
    </row>
    <row r="68" spans="1:8" ht="15.5" x14ac:dyDescent="0.35">
      <c r="A68" s="29"/>
      <c r="B68" s="30"/>
      <c r="C68" s="31"/>
      <c r="D68" s="31"/>
      <c r="E68" s="52"/>
      <c r="F68" s="13"/>
    </row>
    <row r="69" spans="1:8" ht="15.5" x14ac:dyDescent="0.35">
      <c r="A69" s="29"/>
      <c r="B69" s="30"/>
      <c r="C69" s="31"/>
      <c r="D69" s="31"/>
      <c r="E69" s="52"/>
      <c r="F69" s="13"/>
    </row>
    <row r="70" spans="1:8" ht="16" thickBot="1" x14ac:dyDescent="0.4">
      <c r="A70" s="19" t="s">
        <v>54</v>
      </c>
      <c r="B70" s="19"/>
      <c r="C70" s="16"/>
      <c r="D70" s="17"/>
      <c r="E70" s="52"/>
      <c r="F70" s="13"/>
    </row>
    <row r="71" spans="1:8" ht="16" thickBot="1" x14ac:dyDescent="0.4">
      <c r="A71" s="67" t="s">
        <v>20</v>
      </c>
      <c r="B71" s="68"/>
      <c r="C71" s="68"/>
      <c r="D71" s="68"/>
      <c r="E71" s="68"/>
      <c r="F71" s="68"/>
    </row>
    <row r="72" spans="1:8" ht="16" thickBot="1" x14ac:dyDescent="0.4">
      <c r="A72" s="67" t="s">
        <v>23</v>
      </c>
      <c r="B72" s="68"/>
      <c r="C72" s="68"/>
      <c r="D72" s="68"/>
      <c r="E72" s="68"/>
      <c r="F72" s="68"/>
    </row>
    <row r="73" spans="1:8" ht="37" customHeight="1" thickBot="1" x14ac:dyDescent="0.4">
      <c r="A73" s="64" t="s">
        <v>77</v>
      </c>
      <c r="B73" s="65"/>
      <c r="C73" s="65"/>
      <c r="D73" s="65"/>
      <c r="E73" s="65"/>
      <c r="F73" s="65"/>
    </row>
    <row r="74" spans="1:8" ht="16" thickBot="1" x14ac:dyDescent="0.4">
      <c r="A74" s="67" t="s">
        <v>22</v>
      </c>
      <c r="B74" s="68"/>
      <c r="C74" s="68"/>
      <c r="D74" s="68"/>
      <c r="E74" s="68"/>
      <c r="F74" s="68"/>
    </row>
    <row r="75" spans="1:8" ht="16" thickBot="1" x14ac:dyDescent="0.4">
      <c r="A75" s="67" t="s">
        <v>80</v>
      </c>
      <c r="B75" s="68"/>
      <c r="C75" s="68"/>
      <c r="D75" s="68"/>
      <c r="E75" s="68"/>
      <c r="F75" s="68"/>
    </row>
    <row r="76" spans="1:8" ht="15.5" x14ac:dyDescent="0.35">
      <c r="A76" s="21"/>
      <c r="B76" s="7"/>
      <c r="C76" s="7"/>
      <c r="D76" s="7"/>
      <c r="E76" s="54"/>
      <c r="F76" s="7"/>
    </row>
    <row r="77" spans="1:8" ht="15.5" customHeight="1" x14ac:dyDescent="0.35">
      <c r="A77" s="22"/>
      <c r="B77" s="7"/>
      <c r="C77" s="7"/>
      <c r="D77" s="7"/>
      <c r="E77" s="54"/>
      <c r="F77" s="7"/>
    </row>
    <row r="78" spans="1:8" ht="15.5" x14ac:dyDescent="0.35">
      <c r="A78" s="23" t="s">
        <v>52</v>
      </c>
      <c r="B78" s="7"/>
      <c r="C78" s="7"/>
      <c r="D78" s="7"/>
      <c r="E78" s="54"/>
      <c r="F78" s="7"/>
    </row>
    <row r="79" spans="1:8" ht="15.5" x14ac:dyDescent="0.35">
      <c r="A79" s="22" t="s">
        <v>41</v>
      </c>
      <c r="B79" s="7"/>
      <c r="C79" s="7"/>
      <c r="D79" s="7"/>
      <c r="E79" s="54"/>
      <c r="F79" s="7"/>
    </row>
    <row r="80" spans="1:8" ht="15.5" x14ac:dyDescent="0.35">
      <c r="A80" s="20" t="s">
        <v>66</v>
      </c>
      <c r="B80" s="7"/>
      <c r="C80" s="7"/>
      <c r="D80" s="7"/>
      <c r="E80" s="54"/>
      <c r="F80" s="7"/>
    </row>
    <row r="81" spans="1:6" ht="15.5" x14ac:dyDescent="0.35">
      <c r="A81" s="7"/>
      <c r="B81" s="7"/>
      <c r="C81" s="7"/>
      <c r="D81" s="7"/>
      <c r="E81" s="54"/>
      <c r="F81" s="7"/>
    </row>
    <row r="82" spans="1:6" ht="15.5" x14ac:dyDescent="0.35">
      <c r="A82" s="23" t="s">
        <v>53</v>
      </c>
      <c r="B82" s="23"/>
      <c r="C82" s="7"/>
      <c r="D82" s="7"/>
      <c r="E82" s="54"/>
      <c r="F82" s="7"/>
    </row>
    <row r="83" spans="1:6" ht="15.5" x14ac:dyDescent="0.35">
      <c r="A83" s="27" t="s">
        <v>67</v>
      </c>
      <c r="B83" s="23"/>
      <c r="C83" s="7"/>
      <c r="D83" s="7"/>
      <c r="E83" s="54"/>
      <c r="F83" s="7"/>
    </row>
    <row r="84" spans="1:6" ht="15.5" x14ac:dyDescent="0.35">
      <c r="A84" s="27" t="s">
        <v>68</v>
      </c>
      <c r="B84" s="23"/>
      <c r="C84" s="7"/>
      <c r="D84" s="7"/>
      <c r="E84" s="54"/>
      <c r="F84" s="7"/>
    </row>
    <row r="85" spans="1:6" ht="15.5" x14ac:dyDescent="0.35">
      <c r="A85" s="22" t="s">
        <v>36</v>
      </c>
      <c r="B85" s="22"/>
      <c r="C85" s="7"/>
      <c r="D85" s="7"/>
      <c r="E85" s="54"/>
      <c r="F85" s="7"/>
    </row>
    <row r="86" spans="1:6" ht="15.5" x14ac:dyDescent="0.35">
      <c r="A86" s="7"/>
      <c r="B86" s="7"/>
      <c r="C86" s="7"/>
      <c r="D86" s="7"/>
      <c r="E86" s="54"/>
      <c r="F86" s="7"/>
    </row>
    <row r="87" spans="1:6" ht="15.5" x14ac:dyDescent="0.35">
      <c r="A87" s="28" t="s">
        <v>24</v>
      </c>
      <c r="B87" s="7"/>
      <c r="C87" s="23"/>
      <c r="D87" s="7"/>
      <c r="E87" s="54"/>
      <c r="F87" s="7"/>
    </row>
    <row r="88" spans="1:6" ht="15.5" x14ac:dyDescent="0.35">
      <c r="A88" s="22" t="s">
        <v>86</v>
      </c>
      <c r="B88" s="7"/>
      <c r="C88" s="23"/>
      <c r="D88" s="7"/>
      <c r="E88" s="54"/>
      <c r="F88" s="7"/>
    </row>
    <row r="89" spans="1:6" ht="15.5" x14ac:dyDescent="0.35">
      <c r="A89" s="20" t="s">
        <v>66</v>
      </c>
      <c r="B89" s="7"/>
      <c r="C89" s="23"/>
      <c r="D89" s="7"/>
      <c r="E89" s="54"/>
      <c r="F89" s="7"/>
    </row>
    <row r="90" spans="1:6" ht="15.5" x14ac:dyDescent="0.35">
      <c r="A90" s="7"/>
      <c r="B90" s="7"/>
      <c r="C90" s="7"/>
      <c r="D90" s="7"/>
      <c r="E90" s="54"/>
      <c r="F90" s="7"/>
    </row>
    <row r="91" spans="1:6" ht="15.5" x14ac:dyDescent="0.35">
      <c r="A91" s="23" t="s">
        <v>40</v>
      </c>
      <c r="B91" s="7"/>
      <c r="C91" s="7"/>
      <c r="D91" s="7"/>
      <c r="E91" s="54"/>
      <c r="F91" s="7"/>
    </row>
    <row r="92" spans="1:6" ht="15.5" x14ac:dyDescent="0.35">
      <c r="A92" s="23" t="s">
        <v>69</v>
      </c>
      <c r="B92" s="7"/>
      <c r="C92" s="7"/>
      <c r="D92" s="7"/>
      <c r="E92" s="54"/>
      <c r="F92" s="7"/>
    </row>
    <row r="93" spans="1:6" ht="15.5" x14ac:dyDescent="0.35">
      <c r="A93" s="22" t="s">
        <v>41</v>
      </c>
      <c r="B93" s="7"/>
      <c r="C93" s="7"/>
      <c r="D93" s="7"/>
      <c r="E93" s="54"/>
      <c r="F93" s="7"/>
    </row>
    <row r="94" spans="1:6" ht="15.5" x14ac:dyDescent="0.35">
      <c r="A94" s="20" t="s">
        <v>36</v>
      </c>
      <c r="B94" s="7"/>
      <c r="C94" s="7"/>
      <c r="D94" s="7"/>
      <c r="E94" s="54"/>
      <c r="F94" s="7"/>
    </row>
    <row r="95" spans="1:6" ht="15.5" x14ac:dyDescent="0.35">
      <c r="A95" s="7"/>
      <c r="B95" s="32"/>
      <c r="C95" s="7"/>
      <c r="D95" s="7"/>
      <c r="E95" s="54"/>
      <c r="F95" s="7"/>
    </row>
    <row r="96" spans="1:6" ht="15.5" x14ac:dyDescent="0.35">
      <c r="A96" s="21" t="s">
        <v>37</v>
      </c>
      <c r="B96" s="32"/>
      <c r="C96" s="7"/>
      <c r="D96" s="7"/>
      <c r="E96" s="54"/>
      <c r="F96" s="7"/>
    </row>
    <row r="97" spans="1:7" ht="15.5" x14ac:dyDescent="0.35">
      <c r="A97" s="22" t="s">
        <v>38</v>
      </c>
      <c r="B97" s="32"/>
      <c r="C97" s="7"/>
      <c r="D97" s="7"/>
      <c r="E97" s="54"/>
      <c r="F97" s="7"/>
    </row>
    <row r="98" spans="1:7" ht="15.5" x14ac:dyDescent="0.35">
      <c r="A98" s="22" t="s">
        <v>39</v>
      </c>
      <c r="B98" s="32"/>
      <c r="C98" s="32"/>
      <c r="D98" s="32"/>
      <c r="E98" s="55"/>
      <c r="F98" s="32"/>
    </row>
    <row r="99" spans="1:7" ht="15.5" x14ac:dyDescent="0.35">
      <c r="A99" s="7"/>
      <c r="B99" s="7"/>
      <c r="C99" s="32"/>
      <c r="D99" s="32"/>
      <c r="E99" s="55"/>
      <c r="F99" s="32"/>
    </row>
    <row r="100" spans="1:7" ht="15.5" x14ac:dyDescent="0.35">
      <c r="A100" s="28" t="s">
        <v>72</v>
      </c>
      <c r="B100" s="7"/>
      <c r="C100" s="32"/>
      <c r="D100" s="32"/>
      <c r="E100" s="55"/>
      <c r="F100" s="32"/>
    </row>
    <row r="101" spans="1:7" ht="15.5" x14ac:dyDescent="0.35">
      <c r="A101" s="7" t="s">
        <v>70</v>
      </c>
      <c r="B101" s="7"/>
      <c r="C101" s="32"/>
      <c r="D101" s="32"/>
      <c r="E101" s="55"/>
      <c r="F101" s="32"/>
    </row>
    <row r="102" spans="1:7" ht="15.5" x14ac:dyDescent="0.35">
      <c r="A102" s="7"/>
      <c r="B102" s="7"/>
      <c r="C102" s="32"/>
      <c r="D102" s="32"/>
      <c r="E102" s="55"/>
      <c r="F102" s="32"/>
    </row>
    <row r="103" spans="1:7" ht="15.5" x14ac:dyDescent="0.35">
      <c r="A103" s="63" t="s">
        <v>71</v>
      </c>
      <c r="B103" s="63"/>
      <c r="C103" s="63"/>
      <c r="D103" s="63" t="s">
        <v>81</v>
      </c>
      <c r="E103" s="63"/>
      <c r="F103" s="7"/>
    </row>
    <row r="104" spans="1:7" ht="15.5" x14ac:dyDescent="0.35">
      <c r="A104" s="7"/>
      <c r="B104" s="7"/>
      <c r="C104" s="7"/>
      <c r="D104" s="7"/>
      <c r="E104" s="54"/>
      <c r="F104" s="7"/>
    </row>
    <row r="105" spans="1:7" ht="15.5" x14ac:dyDescent="0.35">
      <c r="A105" s="7"/>
      <c r="B105" s="7"/>
      <c r="C105" s="7"/>
      <c r="D105" s="7"/>
      <c r="E105" s="54"/>
      <c r="F105" s="7"/>
    </row>
    <row r="106" spans="1:7" ht="15" customHeight="1" x14ac:dyDescent="0.35">
      <c r="A106" s="66" t="s">
        <v>55</v>
      </c>
      <c r="B106" s="66"/>
      <c r="C106" s="66"/>
      <c r="D106" s="66"/>
      <c r="E106" s="66"/>
      <c r="F106" s="66"/>
      <c r="G106" s="3"/>
    </row>
    <row r="107" spans="1:7" ht="15" customHeight="1" x14ac:dyDescent="0.35">
      <c r="A107" s="66"/>
      <c r="B107" s="66"/>
      <c r="C107" s="66"/>
      <c r="D107" s="66"/>
      <c r="E107" s="66"/>
      <c r="F107" s="66"/>
      <c r="G107" s="3"/>
    </row>
    <row r="108" spans="1:7" ht="15" customHeight="1" x14ac:dyDescent="0.35">
      <c r="A108" s="66"/>
      <c r="B108" s="66"/>
      <c r="C108" s="66"/>
      <c r="D108" s="66"/>
      <c r="E108" s="66"/>
      <c r="F108" s="66"/>
      <c r="G108" s="3"/>
    </row>
    <row r="109" spans="1:7" ht="15" customHeight="1" x14ac:dyDescent="0.35">
      <c r="A109" s="66"/>
      <c r="B109" s="66"/>
      <c r="C109" s="66"/>
      <c r="D109" s="66"/>
      <c r="E109" s="66"/>
      <c r="F109" s="66"/>
      <c r="G109" s="3"/>
    </row>
    <row r="110" spans="1:7" ht="14.5" customHeight="1" x14ac:dyDescent="0.35">
      <c r="A110" s="66"/>
      <c r="B110" s="66"/>
      <c r="C110" s="66"/>
      <c r="D110" s="66"/>
      <c r="E110" s="66"/>
      <c r="F110" s="66"/>
      <c r="G110" s="3"/>
    </row>
    <row r="111" spans="1:7" ht="15.5" customHeight="1" x14ac:dyDescent="0.35">
      <c r="A111" s="66"/>
      <c r="B111" s="66"/>
      <c r="C111" s="66"/>
      <c r="D111" s="66"/>
      <c r="E111" s="66"/>
      <c r="F111" s="66"/>
    </row>
    <row r="112" spans="1:7" ht="15.5" customHeight="1" x14ac:dyDescent="0.35">
      <c r="A112" s="66"/>
      <c r="B112" s="66"/>
      <c r="C112" s="66"/>
      <c r="D112" s="66"/>
      <c r="E112" s="66"/>
      <c r="F112" s="66"/>
    </row>
    <row r="113" spans="1:6" ht="15.5" customHeight="1" x14ac:dyDescent="0.35">
      <c r="A113" s="66"/>
      <c r="B113" s="66"/>
      <c r="C113" s="66"/>
      <c r="D113" s="66"/>
      <c r="E113" s="66"/>
      <c r="F113" s="66"/>
    </row>
    <row r="114" spans="1:6" ht="15.5" customHeight="1" x14ac:dyDescent="0.35">
      <c r="A114" s="66"/>
      <c r="B114" s="66"/>
      <c r="C114" s="66"/>
      <c r="D114" s="66"/>
      <c r="E114" s="66"/>
      <c r="F114" s="66"/>
    </row>
    <row r="115" spans="1:6" ht="15.5" x14ac:dyDescent="0.35">
      <c r="A115" s="40"/>
      <c r="B115" s="40"/>
      <c r="C115" s="40"/>
      <c r="D115" s="40"/>
      <c r="E115" s="56"/>
      <c r="F115" s="7"/>
    </row>
    <row r="116" spans="1:6" ht="15.5" x14ac:dyDescent="0.35">
      <c r="A116" s="7"/>
      <c r="B116" s="7"/>
      <c r="C116" s="7"/>
      <c r="D116" s="7"/>
      <c r="E116" s="54"/>
      <c r="F116" s="7"/>
    </row>
    <row r="117" spans="1:6" ht="15.5" customHeight="1" x14ac:dyDescent="0.35">
      <c r="A117" s="73" t="s">
        <v>73</v>
      </c>
      <c r="B117" s="73"/>
      <c r="C117" s="73"/>
      <c r="D117" s="73"/>
      <c r="E117" s="73"/>
      <c r="F117" s="73"/>
    </row>
    <row r="118" spans="1:6" ht="15.5" customHeight="1" x14ac:dyDescent="0.35">
      <c r="A118" s="73"/>
      <c r="B118" s="73"/>
      <c r="C118" s="73"/>
      <c r="D118" s="73"/>
      <c r="E118" s="73"/>
      <c r="F118" s="73"/>
    </row>
    <row r="119" spans="1:6" ht="15.5" x14ac:dyDescent="0.35">
      <c r="A119" s="7"/>
      <c r="B119" s="7"/>
      <c r="C119" s="7"/>
      <c r="D119" s="7"/>
      <c r="E119" s="54"/>
      <c r="F119" s="7"/>
    </row>
    <row r="120" spans="1:6" ht="15.5" x14ac:dyDescent="0.35">
      <c r="A120" s="7"/>
      <c r="B120" s="7"/>
      <c r="C120" s="7"/>
      <c r="D120" s="7"/>
      <c r="E120" s="54"/>
      <c r="F120" s="7"/>
    </row>
    <row r="121" spans="1:6" ht="15.5" x14ac:dyDescent="0.35">
      <c r="A121" s="7"/>
      <c r="B121" s="7"/>
      <c r="C121" s="7"/>
      <c r="D121" s="7"/>
      <c r="E121" s="54"/>
      <c r="F121" s="7"/>
    </row>
    <row r="122" spans="1:6" ht="15.5" x14ac:dyDescent="0.35">
      <c r="A122" s="7"/>
      <c r="B122" s="7"/>
      <c r="C122" s="7"/>
      <c r="D122" s="7"/>
      <c r="E122" s="54"/>
      <c r="F122" s="7"/>
    </row>
    <row r="123" spans="1:6" ht="15.5" x14ac:dyDescent="0.35">
      <c r="A123" s="7"/>
      <c r="B123" s="7"/>
      <c r="C123" s="7"/>
      <c r="D123" s="7"/>
      <c r="E123" s="54"/>
      <c r="F123" s="7"/>
    </row>
    <row r="124" spans="1:6" ht="15.5" x14ac:dyDescent="0.35">
      <c r="A124" s="7"/>
      <c r="B124" s="7"/>
      <c r="C124" s="7"/>
      <c r="D124" s="7"/>
      <c r="E124" s="54"/>
      <c r="F124" s="7"/>
    </row>
    <row r="125" spans="1:6" ht="15.5" x14ac:dyDescent="0.35">
      <c r="A125" s="7"/>
      <c r="B125" s="7"/>
      <c r="C125" s="7"/>
      <c r="D125" s="7"/>
      <c r="E125" s="54"/>
      <c r="F125" s="7"/>
    </row>
    <row r="126" spans="1:6" ht="15.5" x14ac:dyDescent="0.35">
      <c r="A126" s="7"/>
      <c r="B126" s="7"/>
      <c r="C126" s="7"/>
      <c r="D126" s="7"/>
      <c r="E126" s="54"/>
      <c r="F126" s="7"/>
    </row>
    <row r="127" spans="1:6" ht="15.5" x14ac:dyDescent="0.35">
      <c r="A127" s="7"/>
      <c r="B127" s="7"/>
      <c r="C127" s="7"/>
      <c r="D127" s="7"/>
      <c r="E127" s="54"/>
      <c r="F127" s="7"/>
    </row>
    <row r="128" spans="1:6" ht="15.5" x14ac:dyDescent="0.35">
      <c r="A128" s="7"/>
      <c r="B128" s="7"/>
      <c r="C128" s="7"/>
      <c r="D128" s="7"/>
      <c r="E128" s="54"/>
      <c r="F128" s="7"/>
    </row>
    <row r="129" spans="1:6" ht="15.5" x14ac:dyDescent="0.35">
      <c r="A129" s="7"/>
      <c r="B129" s="7"/>
      <c r="C129" s="7"/>
      <c r="D129" s="7"/>
      <c r="E129" s="54"/>
      <c r="F129" s="7"/>
    </row>
    <row r="130" spans="1:6" ht="15.5" x14ac:dyDescent="0.35">
      <c r="A130" s="7"/>
      <c r="B130" s="7"/>
      <c r="C130" s="7"/>
      <c r="D130" s="7"/>
      <c r="E130" s="54"/>
      <c r="F130" s="7"/>
    </row>
  </sheetData>
  <sheetProtection sheet="1" objects="1" scenarios="1"/>
  <mergeCells count="35">
    <mergeCell ref="A117:F118"/>
    <mergeCell ref="A1:F1"/>
    <mergeCell ref="A2:F2"/>
    <mergeCell ref="A3:F3"/>
    <mergeCell ref="A5:F5"/>
    <mergeCell ref="A59:E59"/>
    <mergeCell ref="A8:F8"/>
    <mergeCell ref="A60:E60"/>
    <mergeCell ref="A11:E11"/>
    <mergeCell ref="A12:E12"/>
    <mergeCell ref="A13:E13"/>
    <mergeCell ref="A29:F29"/>
    <mergeCell ref="A39:F39"/>
    <mergeCell ref="A50:F50"/>
    <mergeCell ref="A16:F16"/>
    <mergeCell ref="A27:D27"/>
    <mergeCell ref="A72:F72"/>
    <mergeCell ref="A74:F74"/>
    <mergeCell ref="A66:D66"/>
    <mergeCell ref="A67:D67"/>
    <mergeCell ref="A37:D37"/>
    <mergeCell ref="A47:D47"/>
    <mergeCell ref="A48:D48"/>
    <mergeCell ref="A55:D55"/>
    <mergeCell ref="A56:D56"/>
    <mergeCell ref="A62:D62"/>
    <mergeCell ref="A63:D63"/>
    <mergeCell ref="A64:D64"/>
    <mergeCell ref="A65:D65"/>
    <mergeCell ref="A71:F71"/>
    <mergeCell ref="A103:C103"/>
    <mergeCell ref="D103:E103"/>
    <mergeCell ref="A73:F73"/>
    <mergeCell ref="A106:F114"/>
    <mergeCell ref="A75:F75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YUCA</vt:lpstr>
      <vt:lpstr>YUCA!Print_Area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EEAOSI 25238</dc:creator>
  <cp:lastModifiedBy>User</cp:lastModifiedBy>
  <cp:lastPrinted>2022-02-28T17:28:13Z</cp:lastPrinted>
  <dcterms:created xsi:type="dcterms:W3CDTF">2010-01-21T15:20:31Z</dcterms:created>
  <dcterms:modified xsi:type="dcterms:W3CDTF">2022-05-04T13:41:19Z</dcterms:modified>
</cp:coreProperties>
</file>