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UDGET JYRP\#04 PRESUPUESTO 2026\ANALISIS COSTO DOCENTE AF-20 AL AF-25\COSTOS DOCENTES 20 AL 25 -JYRP\"/>
    </mc:Choice>
  </mc:AlternateContent>
  <xr:revisionPtr revIDLastSave="0" documentId="13_ncr:1_{3B2B89CE-E6F4-476C-9E13-1C97062221D5}" xr6:coauthVersionLast="36" xr6:coauthVersionMax="36" xr10:uidLastSave="{00000000-0000-0000-0000-000000000000}"/>
  <bookViews>
    <workbookView xWindow="0" yWindow="0" windowWidth="23040" windowHeight="8940" activeTab="4" xr2:uid="{2BAFFEF8-904E-4F43-91D8-3FB76E3EC5B9}"/>
  </bookViews>
  <sheets>
    <sheet name="RUM 1 VERSION 1" sheetId="2" r:id="rId1"/>
    <sheet name="RUM - VERSION 2" sheetId="4" r:id="rId2"/>
    <sheet name="SEA" sheetId="5" r:id="rId3"/>
    <sheet name="EEA" sheetId="6" r:id="rId4"/>
    <sheet name="CONSOLIDADO VERSION 1" sheetId="7" r:id="rId5"/>
    <sheet name="CONSOLIDADO VERSION 2" sheetId="8" r:id="rId6"/>
  </sheets>
  <definedNames>
    <definedName name="_xlnm.Print_Area" localSheetId="4">'CONSOLIDADO VERSION 1'!$A$10:$J$87</definedName>
    <definedName name="_xlnm.Print_Area" localSheetId="5">'CONSOLIDADO VERSION 2'!$A$11:$J$86</definedName>
    <definedName name="_xlnm.Print_Area" localSheetId="3">EEA!$A$11:$J$84</definedName>
    <definedName name="_xlnm.Print_Area" localSheetId="1">'RUM - VERSION 2'!$A$11:$J$87</definedName>
    <definedName name="_xlnm.Print_Area" localSheetId="0">'RUM 1 VERSION 1'!$A$10:$J$86</definedName>
    <definedName name="_xlnm.Print_Area" localSheetId="2">SEA!$A$11:$J$84</definedName>
    <definedName name="_xlnm.Print_Titles" localSheetId="4">'CONSOLIDADO VERSION 1'!$1:$9</definedName>
    <definedName name="_xlnm.Print_Titles" localSheetId="5">'CONSOLIDADO VERSION 2'!$1:$10</definedName>
    <definedName name="_xlnm.Print_Titles" localSheetId="3">EEA!$1:$10</definedName>
    <definedName name="_xlnm.Print_Titles" localSheetId="1">'RUM - VERSION 2'!$1:$10</definedName>
    <definedName name="_xlnm.Print_Titles" localSheetId="0">'RUM 1 VERSION 1'!$1:$9</definedName>
    <definedName name="_xlnm.Print_Titles" localSheetId="2">SEA!$1:$10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7" l="1"/>
  <c r="J80" i="7"/>
  <c r="H80" i="7"/>
  <c r="H75" i="7"/>
  <c r="I75" i="7"/>
  <c r="J75" i="7"/>
  <c r="H76" i="7"/>
  <c r="I76" i="7"/>
  <c r="J76" i="7"/>
  <c r="H77" i="7"/>
  <c r="I77" i="7"/>
  <c r="J77" i="7"/>
  <c r="H78" i="7"/>
  <c r="I78" i="7"/>
  <c r="J78" i="7"/>
  <c r="H79" i="7"/>
  <c r="I79" i="7"/>
  <c r="J79" i="7"/>
  <c r="I74" i="7"/>
  <c r="J74" i="7"/>
  <c r="H74" i="7"/>
  <c r="E21" i="8" l="1"/>
  <c r="D21" i="8"/>
  <c r="B11" i="7"/>
  <c r="K31" i="8"/>
  <c r="K36" i="8"/>
  <c r="D68" i="8"/>
  <c r="D67" i="8"/>
  <c r="D66" i="8"/>
  <c r="C62" i="8"/>
  <c r="B62" i="8"/>
  <c r="C61" i="8"/>
  <c r="B61" i="8"/>
  <c r="C60" i="8"/>
  <c r="B60" i="8"/>
  <c r="D60" i="8" s="1"/>
  <c r="C59" i="8"/>
  <c r="F59" i="8" s="1"/>
  <c r="I59" i="8" s="1"/>
  <c r="B59" i="8"/>
  <c r="E59" i="8" s="1"/>
  <c r="H59" i="8" s="1"/>
  <c r="C58" i="8"/>
  <c r="C63" i="8" s="1"/>
  <c r="B58" i="8"/>
  <c r="B63" i="8" s="1"/>
  <c r="C57" i="8"/>
  <c r="B57" i="8"/>
  <c r="C53" i="8"/>
  <c r="F62" i="8" s="1"/>
  <c r="I62" i="8" s="1"/>
  <c r="B53" i="8"/>
  <c r="E62" i="8" s="1"/>
  <c r="H62" i="8" s="1"/>
  <c r="C52" i="8"/>
  <c r="B52" i="8"/>
  <c r="D52" i="8" s="1"/>
  <c r="C51" i="8"/>
  <c r="D51" i="8" s="1"/>
  <c r="B51" i="8"/>
  <c r="C50" i="8"/>
  <c r="B50" i="8"/>
  <c r="D50" i="8" s="1"/>
  <c r="C49" i="8"/>
  <c r="F49" i="8" s="1"/>
  <c r="I49" i="8" s="1"/>
  <c r="B49" i="8"/>
  <c r="C48" i="8"/>
  <c r="C54" i="8" s="1"/>
  <c r="B48" i="8"/>
  <c r="B54" i="8" s="1"/>
  <c r="C44" i="8"/>
  <c r="F44" i="8" s="1"/>
  <c r="I44" i="8" s="1"/>
  <c r="B44" i="8"/>
  <c r="E44" i="8" s="1"/>
  <c r="H44" i="8" s="1"/>
  <c r="C43" i="8"/>
  <c r="B43" i="8"/>
  <c r="C42" i="8"/>
  <c r="C45" i="8" s="1"/>
  <c r="B42" i="8"/>
  <c r="C41" i="8"/>
  <c r="B41" i="8"/>
  <c r="C40" i="8"/>
  <c r="B40" i="8"/>
  <c r="C39" i="8"/>
  <c r="B39" i="8"/>
  <c r="E48" i="8" s="1"/>
  <c r="C35" i="8"/>
  <c r="B35" i="8"/>
  <c r="C34" i="8"/>
  <c r="B34" i="8"/>
  <c r="C33" i="8"/>
  <c r="B33" i="8"/>
  <c r="D33" i="8" s="1"/>
  <c r="C32" i="8"/>
  <c r="B32" i="8"/>
  <c r="C31" i="8"/>
  <c r="B31" i="8"/>
  <c r="C30" i="8"/>
  <c r="C36" i="8" s="1"/>
  <c r="B30" i="8"/>
  <c r="C26" i="8"/>
  <c r="F26" i="8" s="1"/>
  <c r="I26" i="8" s="1"/>
  <c r="B26" i="8"/>
  <c r="E26" i="8" s="1"/>
  <c r="H26" i="8" s="1"/>
  <c r="C25" i="8"/>
  <c r="F25" i="8" s="1"/>
  <c r="I25" i="8" s="1"/>
  <c r="B25" i="8"/>
  <c r="D25" i="8" s="1"/>
  <c r="C24" i="8"/>
  <c r="F33" i="8" s="1"/>
  <c r="I33" i="8" s="1"/>
  <c r="B24" i="8"/>
  <c r="D24" i="8" s="1"/>
  <c r="C23" i="8"/>
  <c r="F32" i="8" s="1"/>
  <c r="I32" i="8" s="1"/>
  <c r="B23" i="8"/>
  <c r="D23" i="8" s="1"/>
  <c r="C22" i="8"/>
  <c r="B22" i="8"/>
  <c r="E22" i="8" s="1"/>
  <c r="H22" i="8" s="1"/>
  <c r="C21" i="8"/>
  <c r="C27" i="8" s="1"/>
  <c r="B21" i="8"/>
  <c r="B27" i="8" s="1"/>
  <c r="B13" i="8"/>
  <c r="C13" i="8"/>
  <c r="D13" i="8"/>
  <c r="B14" i="8"/>
  <c r="C14" i="8"/>
  <c r="C18" i="8" s="1"/>
  <c r="D14" i="8"/>
  <c r="B15" i="8"/>
  <c r="C15" i="8"/>
  <c r="D15" i="8"/>
  <c r="B16" i="8"/>
  <c r="C16" i="8"/>
  <c r="D16" i="8"/>
  <c r="B17" i="8"/>
  <c r="C17" i="8"/>
  <c r="D17" i="8"/>
  <c r="C12" i="8"/>
  <c r="D12" i="8"/>
  <c r="B12" i="8"/>
  <c r="D71" i="8"/>
  <c r="D62" i="8"/>
  <c r="F57" i="8"/>
  <c r="I57" i="8" s="1"/>
  <c r="E57" i="8"/>
  <c r="H57" i="8" s="1"/>
  <c r="D57" i="8"/>
  <c r="D53" i="8"/>
  <c r="E51" i="8"/>
  <c r="H51" i="8" s="1"/>
  <c r="I50" i="8"/>
  <c r="F50" i="8"/>
  <c r="E49" i="8"/>
  <c r="H49" i="8" s="1"/>
  <c r="D49" i="8"/>
  <c r="F48" i="8"/>
  <c r="D48" i="8"/>
  <c r="F41" i="8"/>
  <c r="I41" i="8" s="1"/>
  <c r="E41" i="8"/>
  <c r="H41" i="8" s="1"/>
  <c r="D41" i="8"/>
  <c r="F40" i="8"/>
  <c r="D40" i="8"/>
  <c r="F39" i="8"/>
  <c r="I39" i="8" s="1"/>
  <c r="D39" i="8"/>
  <c r="F35" i="8"/>
  <c r="I35" i="8" s="1"/>
  <c r="E35" i="8"/>
  <c r="H35" i="8" s="1"/>
  <c r="D35" i="8"/>
  <c r="F34" i="8"/>
  <c r="I34" i="8" s="1"/>
  <c r="D34" i="8"/>
  <c r="D32" i="8"/>
  <c r="D31" i="8"/>
  <c r="E40" i="8"/>
  <c r="H40" i="8" s="1"/>
  <c r="F30" i="8"/>
  <c r="I30" i="8" s="1"/>
  <c r="E30" i="8"/>
  <c r="F21" i="8"/>
  <c r="G18" i="8"/>
  <c r="F18" i="8"/>
  <c r="E18" i="8"/>
  <c r="C61" i="7"/>
  <c r="B61" i="7"/>
  <c r="C60" i="7"/>
  <c r="B60" i="7"/>
  <c r="C59" i="7"/>
  <c r="B59" i="7"/>
  <c r="C58" i="7"/>
  <c r="B58" i="7"/>
  <c r="C57" i="7"/>
  <c r="C62" i="7" s="1"/>
  <c r="B57" i="7"/>
  <c r="B62" i="7" s="1"/>
  <c r="C56" i="7"/>
  <c r="B56" i="7"/>
  <c r="E56" i="7" s="1"/>
  <c r="C52" i="7"/>
  <c r="D52" i="7" s="1"/>
  <c r="B52" i="7"/>
  <c r="C51" i="7"/>
  <c r="B51" i="7"/>
  <c r="E60" i="7" s="1"/>
  <c r="H60" i="7" s="1"/>
  <c r="C50" i="7"/>
  <c r="B50" i="7"/>
  <c r="C49" i="7"/>
  <c r="F58" i="7" s="1"/>
  <c r="I58" i="7" s="1"/>
  <c r="B49" i="7"/>
  <c r="B53" i="7" s="1"/>
  <c r="C48" i="7"/>
  <c r="F48" i="7" s="1"/>
  <c r="I48" i="7" s="1"/>
  <c r="B48" i="7"/>
  <c r="C47" i="7"/>
  <c r="C53" i="7" s="1"/>
  <c r="B47" i="7"/>
  <c r="C43" i="7"/>
  <c r="B43" i="7"/>
  <c r="D43" i="7" s="1"/>
  <c r="C42" i="7"/>
  <c r="F51" i="7" s="1"/>
  <c r="I51" i="7" s="1"/>
  <c r="B42" i="7"/>
  <c r="C41" i="7"/>
  <c r="C44" i="7" s="1"/>
  <c r="B41" i="7"/>
  <c r="B44" i="7" s="1"/>
  <c r="C40" i="7"/>
  <c r="B40" i="7"/>
  <c r="C39" i="7"/>
  <c r="B39" i="7"/>
  <c r="C38" i="7"/>
  <c r="B38" i="7"/>
  <c r="D38" i="7" s="1"/>
  <c r="C34" i="7"/>
  <c r="B34" i="7"/>
  <c r="D34" i="7" s="1"/>
  <c r="C33" i="7"/>
  <c r="B33" i="7"/>
  <c r="C32" i="7"/>
  <c r="B32" i="7"/>
  <c r="C31" i="7"/>
  <c r="B31" i="7"/>
  <c r="C30" i="7"/>
  <c r="B30" i="7"/>
  <c r="C29" i="7"/>
  <c r="B29" i="7"/>
  <c r="B35" i="7" s="1"/>
  <c r="C25" i="7"/>
  <c r="F25" i="7" s="1"/>
  <c r="I25" i="7" s="1"/>
  <c r="B25" i="7"/>
  <c r="C24" i="7"/>
  <c r="C26" i="7" s="1"/>
  <c r="B24" i="7"/>
  <c r="C23" i="7"/>
  <c r="B23" i="7"/>
  <c r="C22" i="7"/>
  <c r="F31" i="7" s="1"/>
  <c r="I31" i="7" s="1"/>
  <c r="B22" i="7"/>
  <c r="C21" i="7"/>
  <c r="F30" i="7" s="1"/>
  <c r="I30" i="7" s="1"/>
  <c r="B21" i="7"/>
  <c r="C20" i="7"/>
  <c r="B20" i="7"/>
  <c r="C11" i="7"/>
  <c r="F20" i="7" s="1"/>
  <c r="D11" i="7"/>
  <c r="C12" i="7"/>
  <c r="F21" i="7" s="1"/>
  <c r="I21" i="7" s="1"/>
  <c r="D12" i="7"/>
  <c r="C13" i="7"/>
  <c r="D13" i="7"/>
  <c r="C14" i="7"/>
  <c r="D14" i="7"/>
  <c r="C15" i="7"/>
  <c r="D15" i="7"/>
  <c r="C16" i="7"/>
  <c r="D16" i="7"/>
  <c r="B12" i="7"/>
  <c r="B13" i="7"/>
  <c r="B14" i="7"/>
  <c r="B15" i="7"/>
  <c r="B16" i="7"/>
  <c r="F23" i="7"/>
  <c r="I23" i="7" s="1"/>
  <c r="D22" i="7"/>
  <c r="G31" i="7" s="1"/>
  <c r="J31" i="7" s="1"/>
  <c r="D20" i="7"/>
  <c r="C71" i="7"/>
  <c r="B71" i="7"/>
  <c r="D71" i="7"/>
  <c r="E61" i="7"/>
  <c r="H61" i="7" s="1"/>
  <c r="D61" i="7"/>
  <c r="F60" i="7"/>
  <c r="I60" i="7" s="1"/>
  <c r="D60" i="7"/>
  <c r="F59" i="7"/>
  <c r="I59" i="7" s="1"/>
  <c r="E59" i="7"/>
  <c r="H59" i="7" s="1"/>
  <c r="D59" i="7"/>
  <c r="D58" i="7"/>
  <c r="F57" i="7"/>
  <c r="I57" i="7" s="1"/>
  <c r="E57" i="7"/>
  <c r="H57" i="7" s="1"/>
  <c r="D57" i="7"/>
  <c r="F56" i="7"/>
  <c r="I56" i="7" s="1"/>
  <c r="D51" i="7"/>
  <c r="D50" i="7"/>
  <c r="F49" i="7"/>
  <c r="I49" i="7" s="1"/>
  <c r="E49" i="7"/>
  <c r="H49" i="7" s="1"/>
  <c r="D48" i="7"/>
  <c r="F47" i="7"/>
  <c r="E47" i="7"/>
  <c r="D47" i="7"/>
  <c r="F40" i="7"/>
  <c r="I40" i="7" s="1"/>
  <c r="E40" i="7"/>
  <c r="H40" i="7" s="1"/>
  <c r="D40" i="7"/>
  <c r="G40" i="7" s="1"/>
  <c r="J40" i="7" s="1"/>
  <c r="F39" i="7"/>
  <c r="I39" i="7" s="1"/>
  <c r="E39" i="7"/>
  <c r="H39" i="7" s="1"/>
  <c r="D39" i="7"/>
  <c r="G48" i="7" s="1"/>
  <c r="J48" i="7" s="1"/>
  <c r="F38" i="7"/>
  <c r="I38" i="7" s="1"/>
  <c r="E38" i="7"/>
  <c r="H38" i="7" s="1"/>
  <c r="C35" i="7"/>
  <c r="D31" i="7"/>
  <c r="D30" i="7"/>
  <c r="F29" i="7"/>
  <c r="D29" i="7"/>
  <c r="G17" i="7"/>
  <c r="F17" i="7"/>
  <c r="E17" i="7"/>
  <c r="I72" i="6"/>
  <c r="H72" i="6"/>
  <c r="G72" i="6"/>
  <c r="J72" i="6" s="1"/>
  <c r="F72" i="6"/>
  <c r="E72" i="6"/>
  <c r="D72" i="6"/>
  <c r="C72" i="6"/>
  <c r="B72" i="6"/>
  <c r="C63" i="6"/>
  <c r="B63" i="6"/>
  <c r="G62" i="6"/>
  <c r="J62" i="6" s="1"/>
  <c r="F62" i="6"/>
  <c r="I62" i="6" s="1"/>
  <c r="E62" i="6"/>
  <c r="H62" i="6" s="1"/>
  <c r="D62" i="6"/>
  <c r="F61" i="6"/>
  <c r="E61" i="6"/>
  <c r="H61" i="6" s="1"/>
  <c r="D61" i="6"/>
  <c r="G61" i="6" s="1"/>
  <c r="J61" i="6" s="1"/>
  <c r="I60" i="6"/>
  <c r="F60" i="6"/>
  <c r="E60" i="6"/>
  <c r="H60" i="6" s="1"/>
  <c r="D60" i="6"/>
  <c r="G60" i="6" s="1"/>
  <c r="J60" i="6" s="1"/>
  <c r="G59" i="6"/>
  <c r="J59" i="6" s="1"/>
  <c r="F59" i="6"/>
  <c r="I59" i="6" s="1"/>
  <c r="E59" i="6"/>
  <c r="H59" i="6" s="1"/>
  <c r="D59" i="6"/>
  <c r="F58" i="6"/>
  <c r="I58" i="6" s="1"/>
  <c r="E58" i="6"/>
  <c r="H58" i="6" s="1"/>
  <c r="D58" i="6"/>
  <c r="G58" i="6" s="1"/>
  <c r="J58" i="6" s="1"/>
  <c r="F57" i="6"/>
  <c r="F63" i="6" s="1"/>
  <c r="I63" i="6" s="1"/>
  <c r="E57" i="6"/>
  <c r="H57" i="6" s="1"/>
  <c r="D57" i="6"/>
  <c r="D63" i="6" s="1"/>
  <c r="F54" i="6"/>
  <c r="I54" i="6" s="1"/>
  <c r="C54" i="6"/>
  <c r="B54" i="6"/>
  <c r="F53" i="6"/>
  <c r="I53" i="6" s="1"/>
  <c r="E53" i="6"/>
  <c r="H53" i="6" s="1"/>
  <c r="D53" i="6"/>
  <c r="G53" i="6" s="1"/>
  <c r="J53" i="6" s="1"/>
  <c r="F52" i="6"/>
  <c r="E52" i="6"/>
  <c r="H52" i="6" s="1"/>
  <c r="D52" i="6"/>
  <c r="G52" i="6" s="1"/>
  <c r="J52" i="6" s="1"/>
  <c r="I51" i="6"/>
  <c r="H51" i="6"/>
  <c r="F51" i="6"/>
  <c r="E51" i="6"/>
  <c r="D51" i="6"/>
  <c r="F50" i="6"/>
  <c r="I50" i="6" s="1"/>
  <c r="E50" i="6"/>
  <c r="H50" i="6" s="1"/>
  <c r="D50" i="6"/>
  <c r="G50" i="6" s="1"/>
  <c r="J50" i="6" s="1"/>
  <c r="F49" i="6"/>
  <c r="I49" i="6" s="1"/>
  <c r="E49" i="6"/>
  <c r="H49" i="6" s="1"/>
  <c r="D49" i="6"/>
  <c r="G49" i="6" s="1"/>
  <c r="J49" i="6" s="1"/>
  <c r="I48" i="6"/>
  <c r="F48" i="6"/>
  <c r="E48" i="6"/>
  <c r="E54" i="6" s="1"/>
  <c r="H54" i="6" s="1"/>
  <c r="D48" i="6"/>
  <c r="D54" i="6" s="1"/>
  <c r="C45" i="6"/>
  <c r="B45" i="6"/>
  <c r="G44" i="6"/>
  <c r="J44" i="6" s="1"/>
  <c r="F44" i="6"/>
  <c r="I44" i="6" s="1"/>
  <c r="E44" i="6"/>
  <c r="H44" i="6" s="1"/>
  <c r="D44" i="6"/>
  <c r="F43" i="6"/>
  <c r="I43" i="6" s="1"/>
  <c r="I79" i="6" s="1"/>
  <c r="E43" i="6"/>
  <c r="H43" i="6" s="1"/>
  <c r="D43" i="6"/>
  <c r="G43" i="6" s="1"/>
  <c r="J43" i="6" s="1"/>
  <c r="F42" i="6"/>
  <c r="I42" i="6" s="1"/>
  <c r="E42" i="6"/>
  <c r="H42" i="6" s="1"/>
  <c r="D42" i="6"/>
  <c r="G51" i="6" s="1"/>
  <c r="J51" i="6" s="1"/>
  <c r="H41" i="6"/>
  <c r="G41" i="6"/>
  <c r="J41" i="6" s="1"/>
  <c r="F41" i="6"/>
  <c r="I41" i="6" s="1"/>
  <c r="E41" i="6"/>
  <c r="D41" i="6"/>
  <c r="F40" i="6"/>
  <c r="I40" i="6" s="1"/>
  <c r="E40" i="6"/>
  <c r="H40" i="6" s="1"/>
  <c r="D40" i="6"/>
  <c r="G40" i="6" s="1"/>
  <c r="J40" i="6" s="1"/>
  <c r="F39" i="6"/>
  <c r="I39" i="6" s="1"/>
  <c r="E39" i="6"/>
  <c r="E45" i="6" s="1"/>
  <c r="H45" i="6" s="1"/>
  <c r="D39" i="6"/>
  <c r="G39" i="6" s="1"/>
  <c r="C36" i="6"/>
  <c r="B36" i="6"/>
  <c r="G35" i="6"/>
  <c r="J35" i="6" s="1"/>
  <c r="F35" i="6"/>
  <c r="I35" i="6" s="1"/>
  <c r="E35" i="6"/>
  <c r="H35" i="6" s="1"/>
  <c r="D35" i="6"/>
  <c r="F34" i="6"/>
  <c r="E34" i="6"/>
  <c r="H34" i="6" s="1"/>
  <c r="D34" i="6"/>
  <c r="G34" i="6" s="1"/>
  <c r="J34" i="6" s="1"/>
  <c r="I33" i="6"/>
  <c r="F33" i="6"/>
  <c r="E33" i="6"/>
  <c r="H33" i="6" s="1"/>
  <c r="D33" i="6"/>
  <c r="G33" i="6" s="1"/>
  <c r="J33" i="6" s="1"/>
  <c r="G32" i="6"/>
  <c r="J32" i="6" s="1"/>
  <c r="F32" i="6"/>
  <c r="I32" i="6" s="1"/>
  <c r="E32" i="6"/>
  <c r="H32" i="6" s="1"/>
  <c r="D32" i="6"/>
  <c r="F31" i="6"/>
  <c r="I31" i="6" s="1"/>
  <c r="E31" i="6"/>
  <c r="H31" i="6" s="1"/>
  <c r="D31" i="6"/>
  <c r="G31" i="6" s="1"/>
  <c r="J31" i="6" s="1"/>
  <c r="F30" i="6"/>
  <c r="F36" i="6" s="1"/>
  <c r="I36" i="6" s="1"/>
  <c r="E30" i="6"/>
  <c r="E36" i="6" s="1"/>
  <c r="H36" i="6" s="1"/>
  <c r="D30" i="6"/>
  <c r="G30" i="6" s="1"/>
  <c r="C27" i="6"/>
  <c r="B27" i="6"/>
  <c r="H26" i="6"/>
  <c r="G26" i="6"/>
  <c r="J26" i="6" s="1"/>
  <c r="F26" i="6"/>
  <c r="I26" i="6" s="1"/>
  <c r="E26" i="6"/>
  <c r="D26" i="6"/>
  <c r="F25" i="6"/>
  <c r="E25" i="6"/>
  <c r="H25" i="6" s="1"/>
  <c r="D25" i="6"/>
  <c r="G25" i="6" s="1"/>
  <c r="J25" i="6" s="1"/>
  <c r="F24" i="6"/>
  <c r="I24" i="6" s="1"/>
  <c r="I78" i="6" s="1"/>
  <c r="E24" i="6"/>
  <c r="H24" i="6" s="1"/>
  <c r="D24" i="6"/>
  <c r="G24" i="6" s="1"/>
  <c r="J24" i="6" s="1"/>
  <c r="H23" i="6"/>
  <c r="H77" i="6" s="1"/>
  <c r="G23" i="6"/>
  <c r="J23" i="6" s="1"/>
  <c r="F23" i="6"/>
  <c r="I23" i="6" s="1"/>
  <c r="E23" i="6"/>
  <c r="D23" i="6"/>
  <c r="F22" i="6"/>
  <c r="I22" i="6" s="1"/>
  <c r="I76" i="6" s="1"/>
  <c r="E22" i="6"/>
  <c r="H22" i="6" s="1"/>
  <c r="H76" i="6" s="1"/>
  <c r="D22" i="6"/>
  <c r="G22" i="6" s="1"/>
  <c r="J22" i="6" s="1"/>
  <c r="J76" i="6" s="1"/>
  <c r="F21" i="6"/>
  <c r="F27" i="6" s="1"/>
  <c r="I27" i="6" s="1"/>
  <c r="E21" i="6"/>
  <c r="E27" i="6" s="1"/>
  <c r="H27" i="6" s="1"/>
  <c r="D21" i="6"/>
  <c r="D27" i="6" s="1"/>
  <c r="G18" i="6"/>
  <c r="F18" i="6"/>
  <c r="E18" i="6"/>
  <c r="D18" i="6"/>
  <c r="C18" i="6"/>
  <c r="B18" i="6"/>
  <c r="D17" i="6"/>
  <c r="D16" i="6"/>
  <c r="D15" i="6"/>
  <c r="D14" i="6"/>
  <c r="D13" i="6"/>
  <c r="D12" i="6"/>
  <c r="G57" i="8" l="1"/>
  <c r="G41" i="8"/>
  <c r="J41" i="8" s="1"/>
  <c r="G32" i="8"/>
  <c r="J32" i="8" s="1"/>
  <c r="C72" i="8"/>
  <c r="D69" i="8"/>
  <c r="F61" i="8"/>
  <c r="I61" i="8" s="1"/>
  <c r="F58" i="8"/>
  <c r="I58" i="8" s="1"/>
  <c r="D59" i="8"/>
  <c r="E60" i="8"/>
  <c r="H60" i="8" s="1"/>
  <c r="G60" i="8"/>
  <c r="J60" i="8" s="1"/>
  <c r="E50" i="8"/>
  <c r="H50" i="8" s="1"/>
  <c r="F60" i="8"/>
  <c r="I60" i="8" s="1"/>
  <c r="E61" i="8"/>
  <c r="H61" i="8" s="1"/>
  <c r="E52" i="8"/>
  <c r="H52" i="8" s="1"/>
  <c r="F52" i="8"/>
  <c r="I52" i="8" s="1"/>
  <c r="G62" i="8"/>
  <c r="J62" i="8" s="1"/>
  <c r="E53" i="8"/>
  <c r="H53" i="8" s="1"/>
  <c r="H80" i="8" s="1"/>
  <c r="F53" i="8"/>
  <c r="I53" i="8" s="1"/>
  <c r="I80" i="8" s="1"/>
  <c r="G49" i="8"/>
  <c r="J49" i="8" s="1"/>
  <c r="D45" i="8"/>
  <c r="D42" i="8"/>
  <c r="G42" i="8" s="1"/>
  <c r="J42" i="8" s="1"/>
  <c r="F42" i="8"/>
  <c r="I42" i="8" s="1"/>
  <c r="G50" i="8"/>
  <c r="J50" i="8" s="1"/>
  <c r="D43" i="8"/>
  <c r="E43" i="8"/>
  <c r="H43" i="8" s="1"/>
  <c r="F43" i="8"/>
  <c r="I43" i="8" s="1"/>
  <c r="D44" i="8"/>
  <c r="G53" i="8" s="1"/>
  <c r="J53" i="8" s="1"/>
  <c r="G51" i="8"/>
  <c r="J51" i="8" s="1"/>
  <c r="F51" i="8"/>
  <c r="I51" i="8" s="1"/>
  <c r="G43" i="8"/>
  <c r="J43" i="8" s="1"/>
  <c r="B45" i="8"/>
  <c r="G52" i="8"/>
  <c r="J52" i="8" s="1"/>
  <c r="G33" i="8"/>
  <c r="J33" i="8" s="1"/>
  <c r="F45" i="8"/>
  <c r="I45" i="8" s="1"/>
  <c r="E42" i="8"/>
  <c r="H42" i="8" s="1"/>
  <c r="G44" i="8"/>
  <c r="J44" i="8" s="1"/>
  <c r="F31" i="8"/>
  <c r="I31" i="8" s="1"/>
  <c r="F22" i="8"/>
  <c r="I22" i="8" s="1"/>
  <c r="E32" i="8"/>
  <c r="H32" i="8" s="1"/>
  <c r="E25" i="8"/>
  <c r="H25" i="8" s="1"/>
  <c r="D26" i="8"/>
  <c r="G26" i="8" s="1"/>
  <c r="J26" i="8" s="1"/>
  <c r="E33" i="8"/>
  <c r="H33" i="8" s="1"/>
  <c r="F24" i="8"/>
  <c r="I24" i="8" s="1"/>
  <c r="E24" i="8"/>
  <c r="H24" i="8" s="1"/>
  <c r="F23" i="8"/>
  <c r="I23" i="8" s="1"/>
  <c r="E23" i="8"/>
  <c r="H23" i="8" s="1"/>
  <c r="E34" i="8"/>
  <c r="H34" i="8" s="1"/>
  <c r="G34" i="8"/>
  <c r="J34" i="8" s="1"/>
  <c r="G31" i="8"/>
  <c r="J31" i="8" s="1"/>
  <c r="G35" i="8"/>
  <c r="J35" i="8" s="1"/>
  <c r="E31" i="8"/>
  <c r="H31" i="8" s="1"/>
  <c r="D22" i="8"/>
  <c r="G22" i="8" s="1"/>
  <c r="J22" i="8" s="1"/>
  <c r="G25" i="8"/>
  <c r="J25" i="8" s="1"/>
  <c r="B18" i="8"/>
  <c r="G24" i="8"/>
  <c r="J24" i="8" s="1"/>
  <c r="G21" i="8"/>
  <c r="G27" i="8" s="1"/>
  <c r="J27" i="8" s="1"/>
  <c r="D18" i="8"/>
  <c r="J57" i="8"/>
  <c r="H30" i="8"/>
  <c r="G23" i="8"/>
  <c r="J23" i="8" s="1"/>
  <c r="B36" i="8"/>
  <c r="G40" i="8"/>
  <c r="J40" i="8" s="1"/>
  <c r="D58" i="8"/>
  <c r="G58" i="8" s="1"/>
  <c r="J58" i="8" s="1"/>
  <c r="I40" i="8"/>
  <c r="D61" i="8"/>
  <c r="G61" i="8" s="1"/>
  <c r="J61" i="8" s="1"/>
  <c r="H48" i="8"/>
  <c r="D54" i="8"/>
  <c r="E58" i="8"/>
  <c r="H58" i="8" s="1"/>
  <c r="I48" i="8"/>
  <c r="H21" i="8"/>
  <c r="D27" i="8"/>
  <c r="I21" i="8"/>
  <c r="G48" i="8"/>
  <c r="B72" i="8"/>
  <c r="E39" i="8"/>
  <c r="D30" i="8"/>
  <c r="D70" i="8"/>
  <c r="D72" i="8" s="1"/>
  <c r="F71" i="7"/>
  <c r="I71" i="7" s="1"/>
  <c r="G59" i="7"/>
  <c r="J59" i="7" s="1"/>
  <c r="D56" i="7"/>
  <c r="E71" i="7"/>
  <c r="H71" i="7" s="1"/>
  <c r="H56" i="7"/>
  <c r="E51" i="7"/>
  <c r="H51" i="7" s="1"/>
  <c r="D53" i="7"/>
  <c r="G58" i="7"/>
  <c r="J58" i="7" s="1"/>
  <c r="F61" i="7"/>
  <c r="I61" i="7" s="1"/>
  <c r="E58" i="7"/>
  <c r="H58" i="7" s="1"/>
  <c r="G61" i="7"/>
  <c r="J61" i="7" s="1"/>
  <c r="F52" i="7"/>
  <c r="I52" i="7" s="1"/>
  <c r="D49" i="7"/>
  <c r="G49" i="7" s="1"/>
  <c r="J49" i="7" s="1"/>
  <c r="G60" i="7"/>
  <c r="J60" i="7" s="1"/>
  <c r="E48" i="7"/>
  <c r="H48" i="7" s="1"/>
  <c r="F50" i="7"/>
  <c r="I50" i="7" s="1"/>
  <c r="D42" i="7"/>
  <c r="G51" i="7" s="1"/>
  <c r="J51" i="7" s="1"/>
  <c r="F41" i="7"/>
  <c r="I41" i="7" s="1"/>
  <c r="E50" i="7"/>
  <c r="H50" i="7" s="1"/>
  <c r="D41" i="7"/>
  <c r="G50" i="7" s="1"/>
  <c r="J50" i="7" s="1"/>
  <c r="E42" i="7"/>
  <c r="H42" i="7" s="1"/>
  <c r="E43" i="7"/>
  <c r="H43" i="7" s="1"/>
  <c r="F43" i="7"/>
  <c r="I43" i="7" s="1"/>
  <c r="E41" i="7"/>
  <c r="H41" i="7" s="1"/>
  <c r="F42" i="7"/>
  <c r="I42" i="7" s="1"/>
  <c r="G52" i="7"/>
  <c r="J52" i="7" s="1"/>
  <c r="E52" i="7"/>
  <c r="H52" i="7" s="1"/>
  <c r="G38" i="7"/>
  <c r="E34" i="7"/>
  <c r="H34" i="7" s="1"/>
  <c r="D32" i="7"/>
  <c r="E32" i="7"/>
  <c r="H32" i="7" s="1"/>
  <c r="F32" i="7"/>
  <c r="I32" i="7" s="1"/>
  <c r="D33" i="7"/>
  <c r="G42" i="7" s="1"/>
  <c r="J42" i="7" s="1"/>
  <c r="E33" i="7"/>
  <c r="H33" i="7" s="1"/>
  <c r="G41" i="7"/>
  <c r="J41" i="7" s="1"/>
  <c r="G43" i="7"/>
  <c r="J43" i="7" s="1"/>
  <c r="F34" i="7"/>
  <c r="I34" i="7" s="1"/>
  <c r="F22" i="7"/>
  <c r="I22" i="7" s="1"/>
  <c r="F24" i="7"/>
  <c r="I24" i="7" s="1"/>
  <c r="F33" i="7"/>
  <c r="I33" i="7" s="1"/>
  <c r="E21" i="7"/>
  <c r="G22" i="7"/>
  <c r="J22" i="7" s="1"/>
  <c r="F26" i="7"/>
  <c r="I20" i="7"/>
  <c r="C17" i="7"/>
  <c r="D23" i="7"/>
  <c r="E22" i="7"/>
  <c r="H22" i="7" s="1"/>
  <c r="D25" i="7"/>
  <c r="G34" i="7" s="1"/>
  <c r="J34" i="7" s="1"/>
  <c r="B26" i="7"/>
  <c r="D24" i="7"/>
  <c r="E29" i="7"/>
  <c r="H29" i="7" s="1"/>
  <c r="E30" i="7"/>
  <c r="H30" i="7" s="1"/>
  <c r="E25" i="7"/>
  <c r="H25" i="7" s="1"/>
  <c r="D21" i="7"/>
  <c r="G30" i="7" s="1"/>
  <c r="J30" i="7" s="1"/>
  <c r="E20" i="7"/>
  <c r="H20" i="7" s="1"/>
  <c r="E31" i="7"/>
  <c r="H31" i="7" s="1"/>
  <c r="E23" i="7"/>
  <c r="H23" i="7" s="1"/>
  <c r="E24" i="7"/>
  <c r="H24" i="7" s="1"/>
  <c r="G20" i="7"/>
  <c r="J20" i="7" s="1"/>
  <c r="B17" i="7"/>
  <c r="J38" i="7"/>
  <c r="I29" i="7"/>
  <c r="G47" i="7"/>
  <c r="G57" i="7"/>
  <c r="J57" i="7" s="1"/>
  <c r="H47" i="7"/>
  <c r="I47" i="7"/>
  <c r="G39" i="7"/>
  <c r="J39" i="7" s="1"/>
  <c r="G29" i="7"/>
  <c r="H21" i="7"/>
  <c r="J78" i="6"/>
  <c r="I81" i="6"/>
  <c r="G36" i="6"/>
  <c r="J36" i="6" s="1"/>
  <c r="J30" i="6"/>
  <c r="J39" i="6"/>
  <c r="H78" i="6"/>
  <c r="J79" i="6"/>
  <c r="H79" i="6"/>
  <c r="I77" i="6"/>
  <c r="J77" i="6"/>
  <c r="I80" i="6"/>
  <c r="J80" i="6"/>
  <c r="H80" i="6"/>
  <c r="H21" i="6"/>
  <c r="H39" i="6"/>
  <c r="G42" i="6"/>
  <c r="J42" i="6" s="1"/>
  <c r="D45" i="6"/>
  <c r="G57" i="6"/>
  <c r="G21" i="6"/>
  <c r="I21" i="6"/>
  <c r="I75" i="6" s="1"/>
  <c r="E63" i="6"/>
  <c r="H63" i="6" s="1"/>
  <c r="H81" i="6" s="1"/>
  <c r="F45" i="6"/>
  <c r="I45" i="6" s="1"/>
  <c r="I57" i="6"/>
  <c r="D36" i="6"/>
  <c r="H30" i="6"/>
  <c r="G48" i="6"/>
  <c r="I30" i="6"/>
  <c r="H48" i="6"/>
  <c r="J21" i="8" l="1"/>
  <c r="I77" i="8"/>
  <c r="D63" i="8"/>
  <c r="J76" i="8"/>
  <c r="G59" i="8"/>
  <c r="J59" i="8" s="1"/>
  <c r="E72" i="8"/>
  <c r="H72" i="8" s="1"/>
  <c r="I76" i="8"/>
  <c r="F72" i="8"/>
  <c r="I72" i="8" s="1"/>
  <c r="I79" i="8"/>
  <c r="F63" i="8"/>
  <c r="I63" i="8" s="1"/>
  <c r="J77" i="8"/>
  <c r="H79" i="8"/>
  <c r="H77" i="8"/>
  <c r="E54" i="8"/>
  <c r="H54" i="8" s="1"/>
  <c r="F54" i="8"/>
  <c r="I54" i="8" s="1"/>
  <c r="I75" i="8"/>
  <c r="J78" i="8"/>
  <c r="I78" i="8"/>
  <c r="F36" i="8"/>
  <c r="I36" i="8" s="1"/>
  <c r="J80" i="8"/>
  <c r="H78" i="8"/>
  <c r="H76" i="8"/>
  <c r="E27" i="8"/>
  <c r="H27" i="8" s="1"/>
  <c r="F27" i="8"/>
  <c r="I27" i="8" s="1"/>
  <c r="E36" i="8"/>
  <c r="H36" i="8" s="1"/>
  <c r="G54" i="8"/>
  <c r="J54" i="8" s="1"/>
  <c r="J48" i="8"/>
  <c r="J79" i="8"/>
  <c r="G30" i="8"/>
  <c r="G39" i="8"/>
  <c r="D36" i="8"/>
  <c r="G63" i="8"/>
  <c r="J63" i="8" s="1"/>
  <c r="E45" i="8"/>
  <c r="H45" i="8" s="1"/>
  <c r="H39" i="8"/>
  <c r="H75" i="8" s="1"/>
  <c r="E63" i="8"/>
  <c r="H63" i="8" s="1"/>
  <c r="D62" i="7"/>
  <c r="G56" i="7"/>
  <c r="J56" i="7" s="1"/>
  <c r="F62" i="7"/>
  <c r="I62" i="7" s="1"/>
  <c r="E62" i="7"/>
  <c r="H62" i="7" s="1"/>
  <c r="E44" i="7"/>
  <c r="H44" i="7" s="1"/>
  <c r="D44" i="7"/>
  <c r="F44" i="7"/>
  <c r="I44" i="7" s="1"/>
  <c r="F53" i="7"/>
  <c r="I53" i="7" s="1"/>
  <c r="E53" i="7"/>
  <c r="H53" i="7" s="1"/>
  <c r="G33" i="7"/>
  <c r="J33" i="7" s="1"/>
  <c r="G44" i="7"/>
  <c r="J44" i="7" s="1"/>
  <c r="G32" i="7"/>
  <c r="J32" i="7" s="1"/>
  <c r="D35" i="7"/>
  <c r="F35" i="7"/>
  <c r="I35" i="7" s="1"/>
  <c r="E35" i="7"/>
  <c r="H35" i="7" s="1"/>
  <c r="E26" i="7"/>
  <c r="H26" i="7" s="1"/>
  <c r="G23" i="7"/>
  <c r="J23" i="7" s="1"/>
  <c r="G25" i="7"/>
  <c r="J25" i="7" s="1"/>
  <c r="G24" i="7"/>
  <c r="J24" i="7" s="1"/>
  <c r="G21" i="7"/>
  <c r="J21" i="7" s="1"/>
  <c r="I26" i="7"/>
  <c r="D26" i="7"/>
  <c r="D17" i="7"/>
  <c r="G71" i="7"/>
  <c r="J71" i="7" s="1"/>
  <c r="G53" i="7"/>
  <c r="J53" i="7" s="1"/>
  <c r="J47" i="7"/>
  <c r="G35" i="7"/>
  <c r="J29" i="7"/>
  <c r="G62" i="7"/>
  <c r="J62" i="7" s="1"/>
  <c r="G27" i="6"/>
  <c r="J27" i="6" s="1"/>
  <c r="J81" i="6" s="1"/>
  <c r="J21" i="6"/>
  <c r="J75" i="6" s="1"/>
  <c r="G63" i="6"/>
  <c r="J63" i="6" s="1"/>
  <c r="J57" i="6"/>
  <c r="H75" i="6"/>
  <c r="G54" i="6"/>
  <c r="J54" i="6" s="1"/>
  <c r="J48" i="6"/>
  <c r="G45" i="6"/>
  <c r="J45" i="6" s="1"/>
  <c r="I81" i="8" l="1"/>
  <c r="H81" i="8"/>
  <c r="J30" i="8"/>
  <c r="G36" i="8"/>
  <c r="J36" i="8" s="1"/>
  <c r="G45" i="8"/>
  <c r="J45" i="8" s="1"/>
  <c r="J39" i="8"/>
  <c r="G72" i="8"/>
  <c r="J72" i="8" s="1"/>
  <c r="G26" i="7"/>
  <c r="J35" i="7"/>
  <c r="J26" i="7"/>
  <c r="J81" i="8" l="1"/>
  <c r="J75" i="8"/>
  <c r="I79" i="5" l="1"/>
  <c r="G72" i="5"/>
  <c r="J72" i="5" s="1"/>
  <c r="F72" i="5"/>
  <c r="I72" i="5" s="1"/>
  <c r="E72" i="5"/>
  <c r="H72" i="5" s="1"/>
  <c r="D72" i="5"/>
  <c r="C72" i="5"/>
  <c r="B72" i="5"/>
  <c r="D63" i="5"/>
  <c r="C63" i="5"/>
  <c r="B63" i="5"/>
  <c r="J62" i="5"/>
  <c r="G62" i="5"/>
  <c r="F62" i="5"/>
  <c r="I62" i="5" s="1"/>
  <c r="E62" i="5"/>
  <c r="H62" i="5" s="1"/>
  <c r="G61" i="5"/>
  <c r="J61" i="5" s="1"/>
  <c r="F61" i="5"/>
  <c r="E61" i="5"/>
  <c r="H61" i="5" s="1"/>
  <c r="I60" i="5"/>
  <c r="H60" i="5"/>
  <c r="G60" i="5"/>
  <c r="J60" i="5" s="1"/>
  <c r="F60" i="5"/>
  <c r="E60" i="5"/>
  <c r="J59" i="5"/>
  <c r="I59" i="5"/>
  <c r="H59" i="5"/>
  <c r="G59" i="5"/>
  <c r="F59" i="5"/>
  <c r="E59" i="5"/>
  <c r="G58" i="5"/>
  <c r="J58" i="5" s="1"/>
  <c r="F58" i="5"/>
  <c r="I58" i="5" s="1"/>
  <c r="E58" i="5"/>
  <c r="H58" i="5" s="1"/>
  <c r="G57" i="5"/>
  <c r="J57" i="5" s="1"/>
  <c r="F57" i="5"/>
  <c r="I57" i="5" s="1"/>
  <c r="E57" i="5"/>
  <c r="H57" i="5" s="1"/>
  <c r="D54" i="5"/>
  <c r="C54" i="5"/>
  <c r="B54" i="5"/>
  <c r="G53" i="5"/>
  <c r="J53" i="5" s="1"/>
  <c r="F53" i="5"/>
  <c r="I53" i="5" s="1"/>
  <c r="E53" i="5"/>
  <c r="H53" i="5" s="1"/>
  <c r="G52" i="5"/>
  <c r="J52" i="5" s="1"/>
  <c r="F52" i="5"/>
  <c r="E52" i="5"/>
  <c r="H52" i="5" s="1"/>
  <c r="J51" i="5"/>
  <c r="I51" i="5"/>
  <c r="H51" i="5"/>
  <c r="G51" i="5"/>
  <c r="F51" i="5"/>
  <c r="E51" i="5"/>
  <c r="G50" i="5"/>
  <c r="J50" i="5" s="1"/>
  <c r="F50" i="5"/>
  <c r="I50" i="5" s="1"/>
  <c r="E50" i="5"/>
  <c r="H50" i="5" s="1"/>
  <c r="G49" i="5"/>
  <c r="J49" i="5" s="1"/>
  <c r="F49" i="5"/>
  <c r="I49" i="5" s="1"/>
  <c r="E49" i="5"/>
  <c r="H49" i="5" s="1"/>
  <c r="J48" i="5"/>
  <c r="I48" i="5"/>
  <c r="H48" i="5"/>
  <c r="G48" i="5"/>
  <c r="G54" i="5" s="1"/>
  <c r="J54" i="5" s="1"/>
  <c r="F48" i="5"/>
  <c r="F54" i="5" s="1"/>
  <c r="I54" i="5" s="1"/>
  <c r="E48" i="5"/>
  <c r="D45" i="5"/>
  <c r="C45" i="5"/>
  <c r="B45" i="5"/>
  <c r="G44" i="5"/>
  <c r="J44" i="5" s="1"/>
  <c r="F44" i="5"/>
  <c r="I44" i="5" s="1"/>
  <c r="E44" i="5"/>
  <c r="H44" i="5" s="1"/>
  <c r="J43" i="5"/>
  <c r="H43" i="5"/>
  <c r="G43" i="5"/>
  <c r="F43" i="5"/>
  <c r="E43" i="5"/>
  <c r="J42" i="5"/>
  <c r="I42" i="5"/>
  <c r="G42" i="5"/>
  <c r="F42" i="5"/>
  <c r="E42" i="5"/>
  <c r="H42" i="5" s="1"/>
  <c r="G41" i="5"/>
  <c r="J41" i="5" s="1"/>
  <c r="F41" i="5"/>
  <c r="I41" i="5" s="1"/>
  <c r="E41" i="5"/>
  <c r="H41" i="5" s="1"/>
  <c r="H40" i="5"/>
  <c r="G40" i="5"/>
  <c r="J40" i="5" s="1"/>
  <c r="F40" i="5"/>
  <c r="F45" i="5" s="1"/>
  <c r="I45" i="5" s="1"/>
  <c r="E40" i="5"/>
  <c r="E45" i="5" s="1"/>
  <c r="H45" i="5" s="1"/>
  <c r="J39" i="5"/>
  <c r="I39" i="5"/>
  <c r="H39" i="5"/>
  <c r="G39" i="5"/>
  <c r="G45" i="5" s="1"/>
  <c r="J45" i="5" s="1"/>
  <c r="F39" i="5"/>
  <c r="E39" i="5"/>
  <c r="D36" i="5"/>
  <c r="C36" i="5"/>
  <c r="B36" i="5"/>
  <c r="I35" i="5"/>
  <c r="H35" i="5"/>
  <c r="G35" i="5"/>
  <c r="J35" i="5" s="1"/>
  <c r="F35" i="5"/>
  <c r="E35" i="5"/>
  <c r="H34" i="5"/>
  <c r="F34" i="5"/>
  <c r="E34" i="5"/>
  <c r="F33" i="5"/>
  <c r="I33" i="5" s="1"/>
  <c r="E33" i="5"/>
  <c r="H33" i="5" s="1"/>
  <c r="G32" i="5"/>
  <c r="J32" i="5" s="1"/>
  <c r="F32" i="5"/>
  <c r="F36" i="5" s="1"/>
  <c r="I36" i="5" s="1"/>
  <c r="E32" i="5"/>
  <c r="H32" i="5" s="1"/>
  <c r="I31" i="5"/>
  <c r="H31" i="5"/>
  <c r="F31" i="5"/>
  <c r="E31" i="5"/>
  <c r="F30" i="5"/>
  <c r="I30" i="5" s="1"/>
  <c r="E30" i="5"/>
  <c r="H30" i="5" s="1"/>
  <c r="C27" i="5"/>
  <c r="B27" i="5"/>
  <c r="J26" i="5"/>
  <c r="I26" i="5"/>
  <c r="H26" i="5"/>
  <c r="G26" i="5"/>
  <c r="F26" i="5"/>
  <c r="E26" i="5"/>
  <c r="D26" i="5"/>
  <c r="F25" i="5"/>
  <c r="E25" i="5"/>
  <c r="H25" i="5" s="1"/>
  <c r="D25" i="5"/>
  <c r="G25" i="5" s="1"/>
  <c r="J25" i="5" s="1"/>
  <c r="F24" i="5"/>
  <c r="I24" i="5" s="1"/>
  <c r="I78" i="5" s="1"/>
  <c r="E24" i="5"/>
  <c r="H24" i="5" s="1"/>
  <c r="D24" i="5"/>
  <c r="G33" i="5" s="1"/>
  <c r="J33" i="5" s="1"/>
  <c r="I23" i="5"/>
  <c r="H23" i="5"/>
  <c r="F23" i="5"/>
  <c r="E23" i="5"/>
  <c r="D23" i="5"/>
  <c r="F22" i="5"/>
  <c r="I22" i="5" s="1"/>
  <c r="E22" i="5"/>
  <c r="H22" i="5" s="1"/>
  <c r="H76" i="5" s="1"/>
  <c r="D22" i="5"/>
  <c r="G22" i="5" s="1"/>
  <c r="J22" i="5" s="1"/>
  <c r="G21" i="5"/>
  <c r="J21" i="5" s="1"/>
  <c r="F21" i="5"/>
  <c r="F27" i="5" s="1"/>
  <c r="I27" i="5" s="1"/>
  <c r="E21" i="5"/>
  <c r="E27" i="5" s="1"/>
  <c r="H27" i="5" s="1"/>
  <c r="D21" i="5"/>
  <c r="G30" i="5" s="1"/>
  <c r="G18" i="5"/>
  <c r="F18" i="5"/>
  <c r="E18" i="5"/>
  <c r="C18" i="5"/>
  <c r="B18" i="5"/>
  <c r="D17" i="5"/>
  <c r="D16" i="5"/>
  <c r="D15" i="5"/>
  <c r="D14" i="5"/>
  <c r="G23" i="5" s="1"/>
  <c r="J23" i="5" s="1"/>
  <c r="D13" i="5"/>
  <c r="D12" i="5"/>
  <c r="D18" i="5" s="1"/>
  <c r="J30" i="5" l="1"/>
  <c r="J75" i="5"/>
  <c r="H80" i="5"/>
  <c r="I80" i="5"/>
  <c r="J80" i="5"/>
  <c r="I76" i="5"/>
  <c r="H78" i="5"/>
  <c r="H77" i="5"/>
  <c r="H79" i="5"/>
  <c r="I81" i="5"/>
  <c r="J76" i="5"/>
  <c r="J77" i="5"/>
  <c r="J79" i="5"/>
  <c r="G63" i="5"/>
  <c r="J63" i="5" s="1"/>
  <c r="H21" i="5"/>
  <c r="H75" i="5" s="1"/>
  <c r="I21" i="5"/>
  <c r="I75" i="5" s="1"/>
  <c r="G27" i="5"/>
  <c r="J27" i="5" s="1"/>
  <c r="E36" i="5"/>
  <c r="H36" i="5" s="1"/>
  <c r="H81" i="5" s="1"/>
  <c r="E54" i="5"/>
  <c r="H54" i="5" s="1"/>
  <c r="I40" i="5"/>
  <c r="G34" i="5"/>
  <c r="J34" i="5" s="1"/>
  <c r="G31" i="5"/>
  <c r="J31" i="5" s="1"/>
  <c r="E63" i="5"/>
  <c r="H63" i="5" s="1"/>
  <c r="F63" i="5"/>
  <c r="I63" i="5" s="1"/>
  <c r="G24" i="5"/>
  <c r="J24" i="5" s="1"/>
  <c r="J78" i="5" s="1"/>
  <c r="I32" i="5"/>
  <c r="I77" i="5" s="1"/>
  <c r="D27" i="5"/>
  <c r="G36" i="5" l="1"/>
  <c r="J36" i="5" s="1"/>
  <c r="J81" i="5" s="1"/>
  <c r="J68" i="2" l="1"/>
  <c r="J56" i="2"/>
  <c r="I56" i="2"/>
  <c r="G56" i="2"/>
  <c r="H20" i="2"/>
  <c r="H38" i="2"/>
  <c r="F38" i="2"/>
  <c r="I24" i="2"/>
  <c r="J20" i="2"/>
  <c r="I20" i="2"/>
  <c r="H76" i="4" l="1"/>
  <c r="I76" i="4"/>
  <c r="J76" i="4"/>
  <c r="H77" i="4"/>
  <c r="I77" i="4"/>
  <c r="J77" i="4"/>
  <c r="H78" i="4"/>
  <c r="I78" i="4"/>
  <c r="J78" i="4"/>
  <c r="H79" i="4"/>
  <c r="I79" i="4"/>
  <c r="J79" i="4"/>
  <c r="H80" i="4"/>
  <c r="I80" i="4"/>
  <c r="J80" i="4"/>
  <c r="J75" i="4"/>
  <c r="I75" i="4"/>
  <c r="H75" i="4"/>
  <c r="B67" i="4"/>
  <c r="B70" i="4"/>
  <c r="B58" i="4"/>
  <c r="E58" i="4" s="1"/>
  <c r="H58" i="4" s="1"/>
  <c r="B61" i="4"/>
  <c r="B63" i="4" s="1"/>
  <c r="B34" i="4"/>
  <c r="E43" i="4" s="1"/>
  <c r="H43" i="4" s="1"/>
  <c r="B31" i="4"/>
  <c r="E31" i="4" s="1"/>
  <c r="H31" i="4" s="1"/>
  <c r="B30" i="4"/>
  <c r="E39" i="4" s="1"/>
  <c r="C72" i="4"/>
  <c r="H71" i="4"/>
  <c r="F71" i="4"/>
  <c r="I71" i="4" s="1"/>
  <c r="E71" i="4"/>
  <c r="D71" i="4"/>
  <c r="G71" i="4" s="1"/>
  <c r="J71" i="4" s="1"/>
  <c r="F70" i="4"/>
  <c r="I70" i="4" s="1"/>
  <c r="F69" i="4"/>
  <c r="I69" i="4" s="1"/>
  <c r="E69" i="4"/>
  <c r="H69" i="4" s="1"/>
  <c r="D69" i="4"/>
  <c r="F68" i="4"/>
  <c r="I68" i="4" s="1"/>
  <c r="E68" i="4"/>
  <c r="H68" i="4" s="1"/>
  <c r="D68" i="4"/>
  <c r="F67" i="4"/>
  <c r="I67" i="4" s="1"/>
  <c r="E67" i="4"/>
  <c r="D67" i="4"/>
  <c r="F66" i="4"/>
  <c r="I66" i="4" s="1"/>
  <c r="E66" i="4"/>
  <c r="H66" i="4" s="1"/>
  <c r="D66" i="4"/>
  <c r="C63" i="4"/>
  <c r="H62" i="4"/>
  <c r="G62" i="4"/>
  <c r="J62" i="4" s="1"/>
  <c r="F62" i="4"/>
  <c r="I62" i="4" s="1"/>
  <c r="E62" i="4"/>
  <c r="D62" i="4"/>
  <c r="F61" i="4"/>
  <c r="I61" i="4" s="1"/>
  <c r="F60" i="4"/>
  <c r="I60" i="4" s="1"/>
  <c r="E60" i="4"/>
  <c r="H60" i="4" s="1"/>
  <c r="D60" i="4"/>
  <c r="F59" i="4"/>
  <c r="I59" i="4" s="1"/>
  <c r="E59" i="4"/>
  <c r="H59" i="4" s="1"/>
  <c r="D59" i="4"/>
  <c r="G59" i="4" s="1"/>
  <c r="J59" i="4" s="1"/>
  <c r="F58" i="4"/>
  <c r="I58" i="4" s="1"/>
  <c r="F57" i="4"/>
  <c r="F63" i="4" s="1"/>
  <c r="I63" i="4" s="1"/>
  <c r="E57" i="4"/>
  <c r="D57" i="4"/>
  <c r="C54" i="4"/>
  <c r="B54" i="4"/>
  <c r="F53" i="4"/>
  <c r="I53" i="4" s="1"/>
  <c r="E53" i="4"/>
  <c r="H53" i="4" s="1"/>
  <c r="D53" i="4"/>
  <c r="F52" i="4"/>
  <c r="I52" i="4" s="1"/>
  <c r="E52" i="4"/>
  <c r="H52" i="4" s="1"/>
  <c r="D52" i="4"/>
  <c r="F51" i="4"/>
  <c r="I51" i="4" s="1"/>
  <c r="E51" i="4"/>
  <c r="H51" i="4" s="1"/>
  <c r="D51" i="4"/>
  <c r="F50" i="4"/>
  <c r="I50" i="4" s="1"/>
  <c r="E50" i="4"/>
  <c r="H50" i="4" s="1"/>
  <c r="D50" i="4"/>
  <c r="G50" i="4" s="1"/>
  <c r="J50" i="4" s="1"/>
  <c r="G49" i="4"/>
  <c r="J49" i="4" s="1"/>
  <c r="F49" i="4"/>
  <c r="F54" i="4" s="1"/>
  <c r="I54" i="4" s="1"/>
  <c r="E49" i="4"/>
  <c r="H49" i="4" s="1"/>
  <c r="D49" i="4"/>
  <c r="F48" i="4"/>
  <c r="I48" i="4" s="1"/>
  <c r="E48" i="4"/>
  <c r="D48" i="4"/>
  <c r="C45" i="4"/>
  <c r="B45" i="4"/>
  <c r="H44" i="4"/>
  <c r="F44" i="4"/>
  <c r="I44" i="4" s="1"/>
  <c r="E44" i="4"/>
  <c r="D44" i="4"/>
  <c r="F43" i="4"/>
  <c r="I43" i="4" s="1"/>
  <c r="D43" i="4"/>
  <c r="F42" i="4"/>
  <c r="I42" i="4" s="1"/>
  <c r="E42" i="4"/>
  <c r="H42" i="4" s="1"/>
  <c r="D42" i="4"/>
  <c r="G42" i="4" s="1"/>
  <c r="J42" i="4" s="1"/>
  <c r="I41" i="4"/>
  <c r="H41" i="4"/>
  <c r="F41" i="4"/>
  <c r="E41" i="4"/>
  <c r="D41" i="4"/>
  <c r="I40" i="4"/>
  <c r="F40" i="4"/>
  <c r="D40" i="4"/>
  <c r="F39" i="4"/>
  <c r="D39" i="4"/>
  <c r="K36" i="4"/>
  <c r="C36" i="4"/>
  <c r="F35" i="4"/>
  <c r="I35" i="4" s="1"/>
  <c r="E35" i="4"/>
  <c r="H35" i="4" s="1"/>
  <c r="D35" i="4"/>
  <c r="G44" i="4" s="1"/>
  <c r="J44" i="4" s="1"/>
  <c r="F34" i="4"/>
  <c r="I34" i="4" s="1"/>
  <c r="D34" i="4"/>
  <c r="G34" i="4" s="1"/>
  <c r="J34" i="4" s="1"/>
  <c r="H33" i="4"/>
  <c r="F33" i="4"/>
  <c r="I33" i="4" s="1"/>
  <c r="E33" i="4"/>
  <c r="D33" i="4"/>
  <c r="I32" i="4"/>
  <c r="F32" i="4"/>
  <c r="E32" i="4"/>
  <c r="H32" i="4" s="1"/>
  <c r="D32" i="4"/>
  <c r="K31" i="4"/>
  <c r="F31" i="4"/>
  <c r="I31" i="4" s="1"/>
  <c r="F30" i="4"/>
  <c r="C27" i="4"/>
  <c r="B27" i="4"/>
  <c r="F26" i="4"/>
  <c r="I26" i="4" s="1"/>
  <c r="E26" i="4"/>
  <c r="H26" i="4" s="1"/>
  <c r="D26" i="4"/>
  <c r="H25" i="4"/>
  <c r="F25" i="4"/>
  <c r="I25" i="4" s="1"/>
  <c r="E25" i="4"/>
  <c r="D25" i="4"/>
  <c r="F24" i="4"/>
  <c r="I24" i="4" s="1"/>
  <c r="E24" i="4"/>
  <c r="H24" i="4" s="1"/>
  <c r="D24" i="4"/>
  <c r="F23" i="4"/>
  <c r="I23" i="4" s="1"/>
  <c r="E23" i="4"/>
  <c r="H23" i="4" s="1"/>
  <c r="D23" i="4"/>
  <c r="F22" i="4"/>
  <c r="I22" i="4" s="1"/>
  <c r="E22" i="4"/>
  <c r="E27" i="4" s="1"/>
  <c r="H27" i="4" s="1"/>
  <c r="D22" i="4"/>
  <c r="D27" i="4" s="1"/>
  <c r="I21" i="4"/>
  <c r="F21" i="4"/>
  <c r="E21" i="4"/>
  <c r="H21" i="4" s="1"/>
  <c r="D21" i="4"/>
  <c r="G18" i="4"/>
  <c r="F18" i="4"/>
  <c r="E18" i="4"/>
  <c r="C18" i="4"/>
  <c r="B18" i="4"/>
  <c r="D17" i="4"/>
  <c r="D16" i="4"/>
  <c r="G25" i="4" s="1"/>
  <c r="J25" i="4" s="1"/>
  <c r="D15" i="4"/>
  <c r="G24" i="4" s="1"/>
  <c r="J24" i="4" s="1"/>
  <c r="D14" i="4"/>
  <c r="G23" i="4" s="1"/>
  <c r="J23" i="4" s="1"/>
  <c r="D13" i="4"/>
  <c r="D12" i="4"/>
  <c r="G21" i="4" s="1"/>
  <c r="J21" i="4" s="1"/>
  <c r="I57" i="4" l="1"/>
  <c r="D18" i="4"/>
  <c r="F45" i="4"/>
  <c r="I45" i="4" s="1"/>
  <c r="G41" i="4"/>
  <c r="J41" i="4" s="1"/>
  <c r="G53" i="4"/>
  <c r="J53" i="4" s="1"/>
  <c r="E40" i="4"/>
  <c r="H40" i="4" s="1"/>
  <c r="H22" i="4"/>
  <c r="G52" i="4"/>
  <c r="J52" i="4" s="1"/>
  <c r="D54" i="4"/>
  <c r="F36" i="4"/>
  <c r="I36" i="4" s="1"/>
  <c r="E54" i="4"/>
  <c r="H54" i="4" s="1"/>
  <c r="G26" i="4"/>
  <c r="J26" i="4" s="1"/>
  <c r="F72" i="4"/>
  <c r="I72" i="4" s="1"/>
  <c r="G51" i="4"/>
  <c r="J51" i="4" s="1"/>
  <c r="I30" i="4"/>
  <c r="D31" i="4"/>
  <c r="G31" i="4" s="1"/>
  <c r="J31" i="4" s="1"/>
  <c r="G68" i="4"/>
  <c r="J68" i="4" s="1"/>
  <c r="G33" i="4"/>
  <c r="J33" i="4" s="1"/>
  <c r="G69" i="4"/>
  <c r="J69" i="4" s="1"/>
  <c r="B72" i="4"/>
  <c r="D70" i="4"/>
  <c r="G70" i="4" s="1"/>
  <c r="J70" i="4" s="1"/>
  <c r="D58" i="4"/>
  <c r="G67" i="4" s="1"/>
  <c r="J67" i="4" s="1"/>
  <c r="G58" i="4"/>
  <c r="J58" i="4" s="1"/>
  <c r="E70" i="4"/>
  <c r="H70" i="4" s="1"/>
  <c r="D61" i="4"/>
  <c r="G61" i="4" s="1"/>
  <c r="J61" i="4" s="1"/>
  <c r="E61" i="4"/>
  <c r="H61" i="4" s="1"/>
  <c r="E34" i="4"/>
  <c r="H34" i="4" s="1"/>
  <c r="G43" i="4"/>
  <c r="J43" i="4" s="1"/>
  <c r="B36" i="4"/>
  <c r="D30" i="4"/>
  <c r="G30" i="4" s="1"/>
  <c r="J30" i="4" s="1"/>
  <c r="E30" i="4"/>
  <c r="G39" i="4"/>
  <c r="J39" i="4"/>
  <c r="H39" i="4"/>
  <c r="D45" i="4"/>
  <c r="H67" i="4"/>
  <c r="G32" i="4"/>
  <c r="J32" i="4" s="1"/>
  <c r="I39" i="4"/>
  <c r="G57" i="4"/>
  <c r="F27" i="4"/>
  <c r="I27" i="4" s="1"/>
  <c r="G22" i="4"/>
  <c r="J22" i="4" s="1"/>
  <c r="G35" i="4"/>
  <c r="J35" i="4" s="1"/>
  <c r="H57" i="4"/>
  <c r="G60" i="4"/>
  <c r="J60" i="4" s="1"/>
  <c r="G27" i="4"/>
  <c r="J27" i="4" s="1"/>
  <c r="H30" i="4"/>
  <c r="D36" i="4"/>
  <c r="I49" i="4"/>
  <c r="G48" i="4"/>
  <c r="H48" i="4"/>
  <c r="G66" i="4"/>
  <c r="D72" i="4" l="1"/>
  <c r="I81" i="4"/>
  <c r="H45" i="4"/>
  <c r="E45" i="4"/>
  <c r="G40" i="4"/>
  <c r="J40" i="4" s="1"/>
  <c r="E63" i="4"/>
  <c r="H63" i="4" s="1"/>
  <c r="D63" i="4"/>
  <c r="E72" i="4"/>
  <c r="H72" i="4" s="1"/>
  <c r="E36" i="4"/>
  <c r="H36" i="4" s="1"/>
  <c r="H81" i="4" s="1"/>
  <c r="G45" i="4"/>
  <c r="J45" i="4" s="1"/>
  <c r="J66" i="4"/>
  <c r="G72" i="4"/>
  <c r="J72" i="4" s="1"/>
  <c r="G63" i="4"/>
  <c r="J63" i="4" s="1"/>
  <c r="J57" i="4"/>
  <c r="G54" i="4"/>
  <c r="J54" i="4" s="1"/>
  <c r="J48" i="4"/>
  <c r="G36" i="4"/>
  <c r="J36" i="4" s="1"/>
  <c r="J81" i="4" l="1"/>
  <c r="C71" i="2"/>
  <c r="B71" i="2"/>
  <c r="D70" i="2"/>
  <c r="D69" i="2"/>
  <c r="D68" i="2"/>
  <c r="D67" i="2"/>
  <c r="D66" i="2"/>
  <c r="D65" i="2"/>
  <c r="D71" i="2" l="1"/>
  <c r="F69" i="2"/>
  <c r="F70" i="2" l="1"/>
  <c r="I70" i="2" s="1"/>
  <c r="E70" i="2"/>
  <c r="H70" i="2" s="1"/>
  <c r="I69" i="2"/>
  <c r="E69" i="2"/>
  <c r="H69" i="2" s="1"/>
  <c r="F68" i="2"/>
  <c r="I68" i="2" s="1"/>
  <c r="E68" i="2"/>
  <c r="H68" i="2" s="1"/>
  <c r="F67" i="2"/>
  <c r="I67" i="2" s="1"/>
  <c r="E67" i="2"/>
  <c r="H67" i="2" s="1"/>
  <c r="F66" i="2"/>
  <c r="I66" i="2" s="1"/>
  <c r="E66" i="2"/>
  <c r="H66" i="2" s="1"/>
  <c r="F65" i="2"/>
  <c r="E65" i="2"/>
  <c r="E71" i="2" l="1"/>
  <c r="H65" i="2"/>
  <c r="F71" i="2"/>
  <c r="I65" i="2"/>
  <c r="F23" i="2" l="1"/>
  <c r="I23" i="2" s="1"/>
  <c r="E42" i="2" l="1"/>
  <c r="H42" i="2" s="1"/>
  <c r="E38" i="2"/>
  <c r="F43" i="2"/>
  <c r="I43" i="2" s="1"/>
  <c r="E43" i="2"/>
  <c r="H43" i="2" s="1"/>
  <c r="F42" i="2"/>
  <c r="I42" i="2" s="1"/>
  <c r="F41" i="2"/>
  <c r="I41" i="2" s="1"/>
  <c r="E41" i="2"/>
  <c r="H41" i="2" s="1"/>
  <c r="F40" i="2"/>
  <c r="I40" i="2" s="1"/>
  <c r="E40" i="2"/>
  <c r="H40" i="2" s="1"/>
  <c r="F39" i="2"/>
  <c r="I39" i="2" s="1"/>
  <c r="E39" i="2"/>
  <c r="H39" i="2" s="1"/>
  <c r="E33" i="2"/>
  <c r="H33" i="2" s="1"/>
  <c r="E29" i="2"/>
  <c r="H29" i="2" s="1"/>
  <c r="F34" i="2"/>
  <c r="I34" i="2" s="1"/>
  <c r="E34" i="2"/>
  <c r="H34" i="2" s="1"/>
  <c r="F33" i="2"/>
  <c r="I33" i="2" s="1"/>
  <c r="F32" i="2"/>
  <c r="I32" i="2" s="1"/>
  <c r="E32" i="2"/>
  <c r="H32" i="2" s="1"/>
  <c r="F31" i="2"/>
  <c r="I31" i="2" s="1"/>
  <c r="E31" i="2"/>
  <c r="F30" i="2"/>
  <c r="I30" i="2" s="1"/>
  <c r="E30" i="2"/>
  <c r="H30" i="2" s="1"/>
  <c r="F29" i="2"/>
  <c r="F25" i="2"/>
  <c r="I25" i="2" s="1"/>
  <c r="F24" i="2"/>
  <c r="F22" i="2"/>
  <c r="I22" i="2" s="1"/>
  <c r="F21" i="2"/>
  <c r="I21" i="2" s="1"/>
  <c r="F20" i="2"/>
  <c r="E25" i="2"/>
  <c r="H25" i="2" s="1"/>
  <c r="E24" i="2"/>
  <c r="H24" i="2" s="1"/>
  <c r="E23" i="2"/>
  <c r="H23" i="2" s="1"/>
  <c r="E22" i="2"/>
  <c r="H22" i="2" s="1"/>
  <c r="E21" i="2"/>
  <c r="H21" i="2" s="1"/>
  <c r="E20" i="2"/>
  <c r="E35" i="2" l="1"/>
  <c r="F44" i="2"/>
  <c r="H31" i="2"/>
  <c r="F35" i="2"/>
  <c r="I38" i="2"/>
  <c r="E44" i="2"/>
  <c r="I29" i="2"/>
  <c r="E56" i="2" l="1"/>
  <c r="H56" i="2" s="1"/>
  <c r="B62" i="2"/>
  <c r="H71" i="2" s="1"/>
  <c r="D61" i="2"/>
  <c r="G70" i="2" s="1"/>
  <c r="J70" i="2" s="1"/>
  <c r="D57" i="2"/>
  <c r="G66" i="2" s="1"/>
  <c r="J66" i="2" s="1"/>
  <c r="D58" i="2"/>
  <c r="G67" i="2" s="1"/>
  <c r="J67" i="2" s="1"/>
  <c r="D59" i="2"/>
  <c r="G68" i="2" s="1"/>
  <c r="D60" i="2"/>
  <c r="G69" i="2" s="1"/>
  <c r="J69" i="2" s="1"/>
  <c r="D56" i="2"/>
  <c r="G65" i="2" s="1"/>
  <c r="F61" i="2"/>
  <c r="I61" i="2" s="1"/>
  <c r="E61" i="2"/>
  <c r="H61" i="2" s="1"/>
  <c r="F60" i="2"/>
  <c r="I60" i="2" s="1"/>
  <c r="E60" i="2"/>
  <c r="H60" i="2" s="1"/>
  <c r="F59" i="2"/>
  <c r="I59" i="2" s="1"/>
  <c r="E59" i="2"/>
  <c r="H59" i="2" s="1"/>
  <c r="F58" i="2"/>
  <c r="I58" i="2" s="1"/>
  <c r="E58" i="2"/>
  <c r="H58" i="2" s="1"/>
  <c r="F57" i="2"/>
  <c r="I57" i="2" s="1"/>
  <c r="E57" i="2"/>
  <c r="H57" i="2" s="1"/>
  <c r="F56" i="2"/>
  <c r="J65" i="2" l="1"/>
  <c r="G71" i="2"/>
  <c r="C17" i="2"/>
  <c r="B17" i="2"/>
  <c r="C26" i="2"/>
  <c r="I35" i="2" s="1"/>
  <c r="B26" i="2"/>
  <c r="H35" i="2" s="1"/>
  <c r="D25" i="2"/>
  <c r="D24" i="2"/>
  <c r="D23" i="2"/>
  <c r="D22" i="2"/>
  <c r="D20" i="2"/>
  <c r="D21" i="2"/>
  <c r="D26" i="2" l="1"/>
  <c r="D47" i="2"/>
  <c r="C35" i="2" l="1"/>
  <c r="I44" i="2" s="1"/>
  <c r="B35" i="2"/>
  <c r="H44" i="2" s="1"/>
  <c r="D34" i="2"/>
  <c r="G34" i="2" s="1"/>
  <c r="J34" i="2" s="1"/>
  <c r="D33" i="2"/>
  <c r="G33" i="2" s="1"/>
  <c r="J33" i="2" s="1"/>
  <c r="D32" i="2"/>
  <c r="G32" i="2" s="1"/>
  <c r="J32" i="2" s="1"/>
  <c r="D31" i="2"/>
  <c r="G31" i="2" s="1"/>
  <c r="J31" i="2" s="1"/>
  <c r="D29" i="2"/>
  <c r="G29" i="2" s="1"/>
  <c r="D30" i="2"/>
  <c r="G30" i="2" s="1"/>
  <c r="J30" i="2" s="1"/>
  <c r="F52" i="2"/>
  <c r="I52" i="2" s="1"/>
  <c r="I79" i="2" s="1"/>
  <c r="F49" i="2"/>
  <c r="I49" i="2" s="1"/>
  <c r="I76" i="2" s="1"/>
  <c r="E52" i="2"/>
  <c r="H52" i="2" s="1"/>
  <c r="H79" i="2" s="1"/>
  <c r="F51" i="2"/>
  <c r="I51" i="2" s="1"/>
  <c r="I78" i="2" s="1"/>
  <c r="E51" i="2"/>
  <c r="H51" i="2" s="1"/>
  <c r="H78" i="2" s="1"/>
  <c r="F50" i="2"/>
  <c r="I50" i="2" s="1"/>
  <c r="I77" i="2" s="1"/>
  <c r="E50" i="2"/>
  <c r="H50" i="2" s="1"/>
  <c r="H77" i="2" s="1"/>
  <c r="E49" i="2"/>
  <c r="H49" i="2" s="1"/>
  <c r="H76" i="2" s="1"/>
  <c r="F48" i="2"/>
  <c r="I48" i="2" s="1"/>
  <c r="I75" i="2" s="1"/>
  <c r="E48" i="2"/>
  <c r="H48" i="2" s="1"/>
  <c r="H75" i="2" s="1"/>
  <c r="F47" i="2"/>
  <c r="I47" i="2" s="1"/>
  <c r="I74" i="2" s="1"/>
  <c r="E47" i="2"/>
  <c r="H47" i="2" s="1"/>
  <c r="H74" i="2" s="1"/>
  <c r="E26" i="2"/>
  <c r="H26" i="2" s="1"/>
  <c r="E17" i="2"/>
  <c r="D11" i="2"/>
  <c r="G20" i="2" s="1"/>
  <c r="D13" i="2"/>
  <c r="G22" i="2" s="1"/>
  <c r="J22" i="2" s="1"/>
  <c r="D14" i="2"/>
  <c r="G23" i="2" s="1"/>
  <c r="J23" i="2" s="1"/>
  <c r="D15" i="2"/>
  <c r="G24" i="2" s="1"/>
  <c r="J24" i="2" s="1"/>
  <c r="D16" i="2"/>
  <c r="G25" i="2" s="1"/>
  <c r="J25" i="2" s="1"/>
  <c r="D12" i="2"/>
  <c r="G21" i="2" s="1"/>
  <c r="J21" i="2" s="1"/>
  <c r="D43" i="2"/>
  <c r="D42" i="2"/>
  <c r="D41" i="2"/>
  <c r="D40" i="2"/>
  <c r="D39" i="2"/>
  <c r="D38" i="2"/>
  <c r="D48" i="2"/>
  <c r="G57" i="2" s="1"/>
  <c r="J57" i="2" s="1"/>
  <c r="D49" i="2"/>
  <c r="G58" i="2" s="1"/>
  <c r="J58" i="2" s="1"/>
  <c r="D50" i="2"/>
  <c r="D51" i="2"/>
  <c r="D52" i="2"/>
  <c r="G61" i="2" s="1"/>
  <c r="J61" i="2" s="1"/>
  <c r="B53" i="2"/>
  <c r="B44" i="2"/>
  <c r="G41" i="2" l="1"/>
  <c r="J41" i="2" s="1"/>
  <c r="G43" i="2"/>
  <c r="J43" i="2" s="1"/>
  <c r="G42" i="2"/>
  <c r="J42" i="2" s="1"/>
  <c r="G39" i="2"/>
  <c r="J39" i="2" s="1"/>
  <c r="G35" i="2"/>
  <c r="J35" i="2" s="1"/>
  <c r="J29" i="2"/>
  <c r="G51" i="2"/>
  <c r="J51" i="2" s="1"/>
  <c r="G60" i="2"/>
  <c r="J60" i="2" s="1"/>
  <c r="G50" i="2"/>
  <c r="J50" i="2" s="1"/>
  <c r="G59" i="2"/>
  <c r="J59" i="2" s="1"/>
  <c r="G47" i="2"/>
  <c r="J47" i="2" s="1"/>
  <c r="G38" i="2"/>
  <c r="G40" i="2"/>
  <c r="J40" i="2" s="1"/>
  <c r="D17" i="2"/>
  <c r="G48" i="2"/>
  <c r="J48" i="2" s="1"/>
  <c r="G49" i="2"/>
  <c r="J49" i="2" s="1"/>
  <c r="G52" i="2"/>
  <c r="J52" i="2" s="1"/>
  <c r="E53" i="2"/>
  <c r="H53" i="2" s="1"/>
  <c r="H80" i="2" s="1"/>
  <c r="E62" i="2"/>
  <c r="H62" i="2" s="1"/>
  <c r="D35" i="2"/>
  <c r="F62" i="2"/>
  <c r="C62" i="2"/>
  <c r="I71" i="2" s="1"/>
  <c r="G17" i="2"/>
  <c r="F17" i="2"/>
  <c r="C53" i="2"/>
  <c r="J76" i="2" l="1"/>
  <c r="J75" i="2"/>
  <c r="J78" i="2"/>
  <c r="J77" i="2"/>
  <c r="J79" i="2"/>
  <c r="G44" i="2"/>
  <c r="J44" i="2" s="1"/>
  <c r="J38" i="2"/>
  <c r="J74" i="2" s="1"/>
  <c r="I62" i="2"/>
  <c r="D62" i="2"/>
  <c r="J71" i="2" s="1"/>
  <c r="F26" i="2"/>
  <c r="I26" i="2" s="1"/>
  <c r="G26" i="2"/>
  <c r="J26" i="2" s="1"/>
  <c r="D53" i="2"/>
  <c r="C44" i="2"/>
  <c r="G62" i="2" l="1"/>
  <c r="J62" i="2" s="1"/>
  <c r="F53" i="2"/>
  <c r="I53" i="2" s="1"/>
  <c r="I80" i="2" s="1"/>
  <c r="D44" i="2"/>
  <c r="G53" i="2" l="1"/>
  <c r="J53" i="2" s="1"/>
  <c r="J80" i="2" s="1"/>
</calcChain>
</file>

<file path=xl/sharedStrings.xml><?xml version="1.0" encoding="utf-8"?>
<sst xmlns="http://schemas.openxmlformats.org/spreadsheetml/2006/main" count="509" uniqueCount="77">
  <si>
    <t>BONO NAVIDAD</t>
  </si>
  <si>
    <t>COMP ADIC</t>
  </si>
  <si>
    <t>PLAN MEDICO</t>
  </si>
  <si>
    <t>SALARIO</t>
  </si>
  <si>
    <t>AF 22-23</t>
  </si>
  <si>
    <t>AF-21-22</t>
  </si>
  <si>
    <t>AF-23-24</t>
  </si>
  <si>
    <t>AF-20-21</t>
  </si>
  <si>
    <t xml:space="preserve">SALARIO </t>
  </si>
  <si>
    <t>UNIVERSIDAD DE PUERTO RICO</t>
  </si>
  <si>
    <t>RECINTO UNIVERSITARIO DE MAYAGUEZ</t>
  </si>
  <si>
    <t>OFICINA DE PRESUPUESTO</t>
  </si>
  <si>
    <t>CONCEPTO DE PAGO</t>
  </si>
  <si>
    <t>EMPLEADO REGULAR DOCENTE</t>
  </si>
  <si>
    <t>EMPLEADO IRREGULAR DOCENTE</t>
  </si>
  <si>
    <t>COSTO TOTAL EMPLEADOS DOCENTES</t>
  </si>
  <si>
    <t>CAMBIO EMP REGULAR DOC</t>
  </si>
  <si>
    <t>CAMBIO EMP IRREGULAR DOCENTE</t>
  </si>
  <si>
    <t>% CAMBIO EMP IRREGULAR DOCENTE</t>
  </si>
  <si>
    <t>TOTAL AF 21-22</t>
  </si>
  <si>
    <t>TOTAL AF 22-23</t>
  </si>
  <si>
    <t>TOTAL AF 23-24</t>
  </si>
  <si>
    <t>TOTAL AF 24-25</t>
  </si>
  <si>
    <t>COSTOS DE NOMINA DOCENTE DETALLADO POR CONCEPTO DE PAGO</t>
  </si>
  <si>
    <t>FONDO OPERACIONAL (30110 Y 30120)</t>
  </si>
  <si>
    <t>RETIRO 20%</t>
  </si>
  <si>
    <t>RETIRO - 18%</t>
  </si>
  <si>
    <t>RETIRO - 30%</t>
  </si>
  <si>
    <t>CAMBIO EN COSTO TOTAL EMPLEADOS DOCENTES</t>
  </si>
  <si>
    <t>% CAMBIO EMP REGULAR DOCENTE</t>
  </si>
  <si>
    <t>% CAMBIO EN COSTO TOTAL EMPLEADOS DOCENTES</t>
  </si>
  <si>
    <t>TOTAL AF 20-21</t>
  </si>
  <si>
    <t>TOTAL AF 19-20</t>
  </si>
  <si>
    <t>Notas:</t>
  </si>
  <si>
    <t>PLAN MEDICO - $608.10</t>
  </si>
  <si>
    <t>RETIRO - 20%</t>
  </si>
  <si>
    <t>PLAN MEDICO -$602.74</t>
  </si>
  <si>
    <t>PLAN MEDICO - $551.12</t>
  </si>
  <si>
    <t>PLAN MEDICO - $614.22</t>
  </si>
  <si>
    <t>PLAN MEDICO - $659.22</t>
  </si>
  <si>
    <t>PLAN MEDICO - $747.59</t>
  </si>
  <si>
    <t>PLAN MEDICO - $802.59</t>
  </si>
  <si>
    <t>TOTAL AF 25-26 Proyectado</t>
  </si>
  <si>
    <t>AF-19-20 *</t>
  </si>
  <si>
    <t>* Para el análisis se excluye costos de Incentivos, Pagos globales, Compensaciones Proyectos e investigacion y sus aportaciones</t>
  </si>
  <si>
    <t>AÑOS FISCALES 2020 AL 2025 Y PROYECCION DEL AF-2026</t>
  </si>
  <si>
    <t xml:space="preserve">COSTO TOTAL </t>
  </si>
  <si>
    <t xml:space="preserve">RETIRO </t>
  </si>
  <si>
    <t>CAMBIO NETO EN 6 AÑOS:  AF 2020 AL AF 2026 PROYECTADO</t>
  </si>
  <si>
    <t>SS-MED-FSE</t>
  </si>
  <si>
    <t>SALARIO **</t>
  </si>
  <si>
    <t>SS-MED-FSE **</t>
  </si>
  <si>
    <t>COMP ADIC **</t>
  </si>
  <si>
    <t xml:space="preserve">AF-24-25 </t>
  </si>
  <si>
    <t>COMP ADIC ***</t>
  </si>
  <si>
    <t xml:space="preserve">AF-25-26 Proyectado </t>
  </si>
  <si>
    <t>COMP ADIC ****</t>
  </si>
  <si>
    <t>**** Para el 1er semestre 25-26 las compensaciones de clases se cubrieron con el Fondo General y en el 2do semestre 25-26 se cubrirán con fondos propios del verano 2025.</t>
  </si>
  <si>
    <t xml:space="preserve">** Se contabilizaron gastos de salarios, aportaciones y compensacion adicional con fondos HEERF, según certificación de Finanzas # 22-09. Salario: $6,745,583.10, Comp Adic. $209,036.53, Aportaciones: $629,393.08 </t>
  </si>
  <si>
    <t>Se pasaron cargos de nomina a cuenta HEERF</t>
  </si>
  <si>
    <t>*** Para el AF 24-25 el costo en compensaciones adicionales para oferta de cursos y sus aportaciones es menor en el fondo operacional debido a que se cubrieron con fondos propios generados en verano 2024 y con la distribución de fondos de Rumex, por un total $1,356,559.51.  Compensacion Adicional $1,253,769.51, Aportaciones: $102,790.00.</t>
  </si>
  <si>
    <t>SE INCLUYEN EL EFECTO DE COSTOS DE NOMINAS  PAGADOS CON FONDOS PROPIOS Y FONDOS HEERF (VER NOTAS)</t>
  </si>
  <si>
    <t>SERVICIO DE EXTENSION AGRICOLA</t>
  </si>
  <si>
    <t>FONDO OPERACIONAL (31110, 31120, 31320)</t>
  </si>
  <si>
    <t>AÑOS FISCALES 2020 AL 2025</t>
  </si>
  <si>
    <t xml:space="preserve">SS-MED-FSE </t>
  </si>
  <si>
    <t xml:space="preserve">COMP ADIC </t>
  </si>
  <si>
    <t>CAMBIO NETO EN 5 AÑOS:  AF 2020 AL AF 2025</t>
  </si>
  <si>
    <t>ESTACION EXPERIMENTAL AGRICOLA</t>
  </si>
  <si>
    <t>FONDO OPERACIONAL (32110, 32120, 32320)</t>
  </si>
  <si>
    <t xml:space="preserve">** Se añaden los gastos de salarios, aportaciones y compensacion adicional contabilizados en fondos HEERF, según certificación de Finanzas # 22-09. Salario: $6,745,583.10, Comp Adic. $209,036.53, Aportaciones: $629,393.08 </t>
  </si>
  <si>
    <t xml:space="preserve">AÑOS FISCALES 2020 AL 2025 </t>
  </si>
  <si>
    <t>COSTOS DE NOMINA DOCENTE DETALLADO POR CONCEPTO DE PAGO - CONSOLIDADO RUM, SEA Y EEA</t>
  </si>
  <si>
    <t>FONDO OPERACIONAL (30110 Y 30120) Y 3X320 DEL SEA Y EEA</t>
  </si>
  <si>
    <t>*** Para el AF 24-25 el costo en compensaciones adicionales para oferta de cursos y sus aportaciones es menor en el fondo operacional debido a que se cubrieron con fondos propios generados en verano 2024 y con la distribución de fondos de Rumex, por un total $1,356,559.51. Se añade costos de Compensacion Adicional $1,253,769.51, Aportaciones: $102,790.00.</t>
  </si>
  <si>
    <t>**** Para el 1er semestre 25-26 las compensaciones de clases se cubrieron con el Fondo General y en el 2do semestre 25-26 se cubrirán con fondos propios del verano 2025. Se añade el costo estimado de $500,000 en compensaciones adicionales y $45,250 en aportaciones.</t>
  </si>
  <si>
    <t>SE INCLUYE EL EFECTO DE COSTOS DE NOMINAS  PAGADOS CON FONDOS PROPIOS Y FONDOS HEERF (VER NOTAS)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</si>
</sst>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2" fillId="2" borderId="2" xfId="0" applyFont="1" applyFill="1" applyBorder="1" applyAlignment="1">
      <alignment horizontal="left"/>
    </xf>
    <xf numFmtId="43" fontId="2" fillId="2" borderId="2" xfId="1" applyNumberFormat="1" applyFont="1" applyFill="1" applyBorder="1"/>
    <xf numFmtId="43" fontId="0" fillId="0" borderId="0" xfId="0" applyNumberFormat="1"/>
    <xf numFmtId="164" fontId="2" fillId="2" borderId="2" xfId="1" applyNumberFormat="1" applyFont="1" applyFill="1" applyBorder="1"/>
    <xf numFmtId="9" fontId="0" fillId="0" borderId="0" xfId="2" applyFont="1"/>
    <xf numFmtId="0" fontId="2" fillId="0" borderId="0" xfId="0" applyFont="1" applyAlignment="1">
      <alignment horizontal="left"/>
    </xf>
    <xf numFmtId="43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9" fontId="2" fillId="2" borderId="2" xfId="2" applyFont="1" applyFill="1" applyBorder="1"/>
    <xf numFmtId="10" fontId="2" fillId="3" borderId="0" xfId="2" applyNumberFormat="1" applyFont="1" applyFill="1"/>
    <xf numFmtId="9" fontId="1" fillId="0" borderId="0" xfId="2" applyFont="1"/>
    <xf numFmtId="10" fontId="1" fillId="0" borderId="0" xfId="2" applyNumberFormat="1" applyFont="1"/>
    <xf numFmtId="0" fontId="0" fillId="0" borderId="0" xfId="0" applyFont="1"/>
    <xf numFmtId="43" fontId="2" fillId="0" borderId="0" xfId="1" applyFont="1"/>
    <xf numFmtId="16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164" fontId="2" fillId="0" borderId="0" xfId="1" applyNumberFormat="1" applyFont="1"/>
    <xf numFmtId="43" fontId="2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4" borderId="0" xfId="0" applyFont="1" applyFill="1" applyAlignment="1">
      <alignment horizontal="left"/>
    </xf>
    <xf numFmtId="0" fontId="0" fillId="4" borderId="0" xfId="0" applyFont="1" applyFill="1"/>
    <xf numFmtId="10" fontId="1" fillId="4" borderId="0" xfId="2" applyNumberFormat="1" applyFont="1" applyFill="1"/>
    <xf numFmtId="0" fontId="2" fillId="0" borderId="0" xfId="0" applyFont="1" applyAlignment="1"/>
    <xf numFmtId="43" fontId="2" fillId="2" borderId="2" xfId="1" applyFont="1" applyFill="1" applyBorder="1" applyAlignment="1">
      <alignment horizontal="left"/>
    </xf>
    <xf numFmtId="43" fontId="0" fillId="0" borderId="0" xfId="1" applyFont="1" applyAlignment="1">
      <alignment vertical="center"/>
    </xf>
    <xf numFmtId="43" fontId="0" fillId="4" borderId="0" xfId="1" applyFont="1" applyFill="1"/>
    <xf numFmtId="43" fontId="0" fillId="5" borderId="0" xfId="1" applyFont="1" applyFill="1"/>
    <xf numFmtId="43" fontId="2" fillId="6" borderId="0" xfId="1" applyFont="1" applyFill="1"/>
    <xf numFmtId="43" fontId="0" fillId="6" borderId="0" xfId="1" applyFont="1" applyFill="1"/>
    <xf numFmtId="0" fontId="2" fillId="7" borderId="0" xfId="0" applyFont="1" applyFill="1" applyAlignment="1">
      <alignment horizontal="left"/>
    </xf>
    <xf numFmtId="0" fontId="2" fillId="7" borderId="0" xfId="0" applyFont="1" applyFill="1"/>
    <xf numFmtId="10" fontId="2" fillId="7" borderId="0" xfId="2" applyNumberFormat="1" applyFont="1" applyFill="1"/>
    <xf numFmtId="10" fontId="2" fillId="0" borderId="0" xfId="1" applyNumberFormat="1" applyFont="1"/>
    <xf numFmtId="164" fontId="0" fillId="0" borderId="0" xfId="1" applyNumberFormat="1" applyFont="1" applyFill="1"/>
    <xf numFmtId="9" fontId="1" fillId="0" borderId="0" xfId="2" applyFont="1" applyFill="1"/>
    <xf numFmtId="0" fontId="0" fillId="0" borderId="0" xfId="0" applyFill="1"/>
    <xf numFmtId="165" fontId="0" fillId="0" borderId="0" xfId="0" applyNumberFormat="1"/>
    <xf numFmtId="164" fontId="2" fillId="0" borderId="0" xfId="0" applyNumberFormat="1" applyFont="1" applyFill="1"/>
    <xf numFmtId="10" fontId="2" fillId="0" borderId="0" xfId="2" applyNumberFormat="1" applyFont="1" applyFill="1"/>
    <xf numFmtId="0" fontId="2" fillId="0" borderId="0" xfId="0" applyFont="1" applyFill="1"/>
    <xf numFmtId="164" fontId="0" fillId="0" borderId="0" xfId="0" applyNumberFormat="1" applyFill="1"/>
    <xf numFmtId="10" fontId="1" fillId="0" borderId="0" xfId="2" applyNumberFormat="1" applyFont="1" applyFill="1"/>
    <xf numFmtId="43" fontId="0" fillId="0" borderId="0" xfId="0" applyNumberFormat="1" applyFill="1"/>
    <xf numFmtId="10" fontId="0" fillId="0" borderId="0" xfId="2" applyNumberFormat="1" applyFont="1"/>
    <xf numFmtId="43" fontId="1" fillId="0" borderId="0" xfId="1" applyFont="1"/>
    <xf numFmtId="165" fontId="2" fillId="0" borderId="0" xfId="0" applyNumberFormat="1" applyFont="1"/>
    <xf numFmtId="0" fontId="0" fillId="8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4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C52B-0A72-4582-80D9-33A5C40DC94C}">
  <sheetPr>
    <pageSetUpPr fitToPage="1"/>
  </sheetPr>
  <dimension ref="A1:K86"/>
  <sheetViews>
    <sheetView zoomScaleNormal="100" workbookViewId="0">
      <pane ySplit="9" topLeftCell="A10" activePane="bottomLeft" state="frozen"/>
      <selection pane="bottomLeft" activeCell="A56" sqref="A56:XFD56"/>
    </sheetView>
  </sheetViews>
  <sheetFormatPr defaultRowHeight="15" x14ac:dyDescent="0.25"/>
  <cols>
    <col min="1" max="1" width="25.85546875" customWidth="1"/>
    <col min="2" max="2" width="18.140625" bestFit="1" customWidth="1"/>
    <col min="3" max="3" width="15.5703125" customWidth="1"/>
    <col min="4" max="4" width="18.7109375" bestFit="1" customWidth="1"/>
    <col min="5" max="7" width="16.140625" customWidth="1"/>
    <col min="8" max="10" width="16.140625" style="9" customWidth="1"/>
    <col min="11" max="11" width="40.28515625" style="1" bestFit="1" customWidth="1"/>
  </cols>
  <sheetData>
    <row r="1" spans="1:11" x14ac:dyDescent="0.25">
      <c r="A1" t="s">
        <v>9</v>
      </c>
    </row>
    <row r="2" spans="1:11" s="13" customFormat="1" x14ac:dyDescent="0.25">
      <c r="A2" s="13" t="s">
        <v>10</v>
      </c>
      <c r="H2" s="21"/>
      <c r="I2" s="21"/>
      <c r="J2" s="21"/>
      <c r="K2" s="19"/>
    </row>
    <row r="3" spans="1:11" x14ac:dyDescent="0.25">
      <c r="A3" t="s">
        <v>11</v>
      </c>
    </row>
    <row r="5" spans="1:11" x14ac:dyDescent="0.25">
      <c r="A5" t="s">
        <v>23</v>
      </c>
    </row>
    <row r="6" spans="1:11" x14ac:dyDescent="0.25">
      <c r="A6" t="s">
        <v>24</v>
      </c>
    </row>
    <row r="7" spans="1:11" x14ac:dyDescent="0.25">
      <c r="A7" t="s">
        <v>45</v>
      </c>
    </row>
    <row r="9" spans="1:11" s="12" customFormat="1" ht="60" x14ac:dyDescent="0.25">
      <c r="A9" s="11" t="s">
        <v>12</v>
      </c>
      <c r="B9" s="11" t="s">
        <v>13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28</v>
      </c>
      <c r="H9" s="11" t="s">
        <v>29</v>
      </c>
      <c r="I9" s="11" t="s">
        <v>18</v>
      </c>
      <c r="J9" s="11" t="s">
        <v>30</v>
      </c>
      <c r="K9" s="32"/>
    </row>
    <row r="10" spans="1:11" x14ac:dyDescent="0.25">
      <c r="A10" s="10" t="s">
        <v>43</v>
      </c>
      <c r="B10" s="3"/>
      <c r="C10" s="3"/>
      <c r="D10" s="3"/>
      <c r="E10" s="3"/>
      <c r="F10" s="3"/>
      <c r="G10" s="3"/>
      <c r="H10" s="16"/>
      <c r="I10" s="16"/>
      <c r="J10" s="16"/>
    </row>
    <row r="11" spans="1:11" s="13" customFormat="1" x14ac:dyDescent="0.25">
      <c r="A11" s="10" t="s">
        <v>3</v>
      </c>
      <c r="B11" s="19">
        <v>41394292.510000147</v>
      </c>
      <c r="C11" s="19">
        <v>3717289.6900000004</v>
      </c>
      <c r="D11" s="19">
        <f t="shared" ref="D11:D16" si="0">SUM(B11:C11)</f>
        <v>45111582.200000145</v>
      </c>
      <c r="E11" s="20"/>
      <c r="F11" s="20"/>
      <c r="G11" s="20"/>
      <c r="H11" s="21"/>
      <c r="I11" s="21"/>
      <c r="J11" s="21"/>
      <c r="K11" s="19"/>
    </row>
    <row r="12" spans="1:11" x14ac:dyDescent="0.25">
      <c r="A12" s="2" t="s">
        <v>49</v>
      </c>
      <c r="B12" s="1">
        <v>3888428.9302099999</v>
      </c>
      <c r="C12" s="1">
        <v>350588.36119999998</v>
      </c>
      <c r="D12" s="1">
        <f t="shared" si="0"/>
        <v>4239017.2914100001</v>
      </c>
      <c r="E12" s="4"/>
      <c r="F12" s="4"/>
      <c r="G12" s="4"/>
      <c r="H12" s="16"/>
      <c r="I12" s="16"/>
      <c r="J12" s="16"/>
    </row>
    <row r="13" spans="1:11" x14ac:dyDescent="0.25">
      <c r="A13" s="2" t="s">
        <v>26</v>
      </c>
      <c r="B13" s="1">
        <v>6684263.6999999993</v>
      </c>
      <c r="C13" s="1">
        <v>131370.70999999967</v>
      </c>
      <c r="D13" s="1">
        <f t="shared" si="0"/>
        <v>6815634.4099999992</v>
      </c>
      <c r="E13" s="4"/>
      <c r="F13" s="4"/>
      <c r="G13" s="4"/>
      <c r="H13" s="16"/>
      <c r="I13" s="16"/>
      <c r="J13" s="16"/>
    </row>
    <row r="14" spans="1:11" x14ac:dyDescent="0.25">
      <c r="A14" s="2" t="s">
        <v>34</v>
      </c>
      <c r="B14" s="1">
        <v>3287839.1700004237</v>
      </c>
      <c r="C14" s="1">
        <v>135838.06999999995</v>
      </c>
      <c r="D14" s="1">
        <f t="shared" si="0"/>
        <v>3423677.2400004235</v>
      </c>
      <c r="E14" s="4"/>
      <c r="F14" s="4"/>
      <c r="G14" s="4"/>
      <c r="H14" s="16"/>
      <c r="I14" s="16"/>
      <c r="J14" s="16"/>
    </row>
    <row r="15" spans="1:11" x14ac:dyDescent="0.25">
      <c r="A15" s="2" t="s">
        <v>1</v>
      </c>
      <c r="B15" s="1">
        <v>1372528.9500000034</v>
      </c>
      <c r="C15" s="1">
        <v>189063.62999999995</v>
      </c>
      <c r="D15" s="1">
        <f t="shared" si="0"/>
        <v>1561592.5800000033</v>
      </c>
      <c r="E15" s="4"/>
      <c r="F15" s="4"/>
      <c r="G15" s="4"/>
      <c r="H15" s="16"/>
      <c r="I15" s="16"/>
      <c r="J15" s="16"/>
    </row>
    <row r="16" spans="1:11" x14ac:dyDescent="0.25">
      <c r="A16" s="2" t="s">
        <v>0</v>
      </c>
      <c r="B16" s="1">
        <v>320995.81</v>
      </c>
      <c r="C16" s="1">
        <v>28800</v>
      </c>
      <c r="D16" s="1">
        <f t="shared" si="0"/>
        <v>349795.81</v>
      </c>
      <c r="E16" s="4"/>
      <c r="F16" s="4"/>
      <c r="G16" s="4"/>
      <c r="H16" s="16"/>
      <c r="I16" s="16"/>
      <c r="J16" s="16"/>
    </row>
    <row r="17" spans="1:11" s="13" customFormat="1" x14ac:dyDescent="0.25">
      <c r="A17" s="5" t="s">
        <v>32</v>
      </c>
      <c r="B17" s="8">
        <f>SUM(B11:B16)</f>
        <v>56948349.070210584</v>
      </c>
      <c r="C17" s="8">
        <f t="shared" ref="C17:D17" si="1">SUM(C11:C16)</f>
        <v>4552950.4612000007</v>
      </c>
      <c r="D17" s="8">
        <f t="shared" si="1"/>
        <v>61501299.531410575</v>
      </c>
      <c r="E17" s="6">
        <f>SUM(E11:E16)</f>
        <v>0</v>
      </c>
      <c r="F17" s="6">
        <f>SUM(F11:F16)</f>
        <v>0</v>
      </c>
      <c r="G17" s="6">
        <f>SUM(G11:G16)</f>
        <v>0</v>
      </c>
      <c r="H17" s="14"/>
      <c r="I17" s="14"/>
      <c r="J17" s="14"/>
      <c r="K17" s="19"/>
    </row>
    <row r="18" spans="1:11" x14ac:dyDescent="0.25">
      <c r="A18" s="2"/>
      <c r="B18" s="3"/>
      <c r="C18" s="3"/>
      <c r="D18" s="3"/>
      <c r="E18" s="4"/>
      <c r="F18" s="3"/>
      <c r="G18" s="4"/>
      <c r="H18" s="16"/>
      <c r="I18" s="16"/>
      <c r="J18" s="16"/>
    </row>
    <row r="19" spans="1:11" x14ac:dyDescent="0.25">
      <c r="A19" s="10" t="s">
        <v>7</v>
      </c>
      <c r="B19" s="3"/>
      <c r="C19" s="3"/>
      <c r="D19" s="3"/>
      <c r="E19" s="3"/>
      <c r="F19" s="3"/>
      <c r="G19" s="3"/>
      <c r="H19" s="16"/>
      <c r="I19" s="16"/>
      <c r="J19" s="16"/>
    </row>
    <row r="20" spans="1:11" s="13" customFormat="1" x14ac:dyDescent="0.25">
      <c r="A20" s="10" t="s">
        <v>3</v>
      </c>
      <c r="B20" s="19">
        <v>40243328.090000167</v>
      </c>
      <c r="C20" s="19">
        <v>3306067.78</v>
      </c>
      <c r="D20" s="19">
        <f t="shared" ref="D20:D25" si="2">SUM(B20:C20)</f>
        <v>43549395.870000169</v>
      </c>
      <c r="E20" s="20">
        <f t="shared" ref="E20:G25" si="3">+B20-B11</f>
        <v>-1150964.4199999794</v>
      </c>
      <c r="F20" s="20">
        <f t="shared" si="3"/>
        <v>-411221.91000000061</v>
      </c>
      <c r="G20" s="20">
        <f t="shared" si="3"/>
        <v>-1562186.3299999759</v>
      </c>
      <c r="H20" s="22">
        <f>+E20/B11</f>
        <v>-2.7804906188985505E-2</v>
      </c>
      <c r="I20" s="22">
        <f>+F20/C11</f>
        <v>-0.11062412249070655</v>
      </c>
      <c r="J20" s="22">
        <f>+G20/D11</f>
        <v>-3.4629384601810108E-2</v>
      </c>
      <c r="K20" s="19"/>
    </row>
    <row r="21" spans="1:11" x14ac:dyDescent="0.25">
      <c r="A21" s="2" t="s">
        <v>49</v>
      </c>
      <c r="B21" s="1">
        <v>3754274.3980899998</v>
      </c>
      <c r="C21" s="1">
        <v>311587.48991500004</v>
      </c>
      <c r="D21" s="1">
        <f t="shared" si="2"/>
        <v>4065861.8880049996</v>
      </c>
      <c r="E21" s="4">
        <f t="shared" si="3"/>
        <v>-134154.53212000011</v>
      </c>
      <c r="F21" s="4">
        <f t="shared" si="3"/>
        <v>-39000.871284999943</v>
      </c>
      <c r="G21" s="4">
        <f t="shared" si="3"/>
        <v>-173155.40340500046</v>
      </c>
      <c r="H21" s="17">
        <f t="shared" ref="H21:J26" si="4">+E21/B12</f>
        <v>-3.4500960292144237E-2</v>
      </c>
      <c r="I21" s="17">
        <f t="shared" si="4"/>
        <v>-0.1112440559963459</v>
      </c>
      <c r="J21" s="17">
        <f t="shared" si="4"/>
        <v>-4.0848005917759479E-2</v>
      </c>
    </row>
    <row r="22" spans="1:11" x14ac:dyDescent="0.25">
      <c r="A22" s="2" t="s">
        <v>35</v>
      </c>
      <c r="B22" s="1">
        <v>7985219.2300000703</v>
      </c>
      <c r="C22" s="1">
        <v>21411.96</v>
      </c>
      <c r="D22" s="1">
        <f t="shared" si="2"/>
        <v>8006631.1900000703</v>
      </c>
      <c r="E22" s="4">
        <f t="shared" si="3"/>
        <v>1300955.530000071</v>
      </c>
      <c r="F22" s="4">
        <f t="shared" si="3"/>
        <v>-109958.74999999968</v>
      </c>
      <c r="G22" s="4">
        <f t="shared" si="3"/>
        <v>1190996.780000071</v>
      </c>
      <c r="H22" s="17">
        <f t="shared" si="4"/>
        <v>0.19462959398206733</v>
      </c>
      <c r="I22" s="17">
        <f t="shared" si="4"/>
        <v>-0.83701115720543762</v>
      </c>
      <c r="J22" s="17">
        <f t="shared" si="4"/>
        <v>0.17474481586814913</v>
      </c>
    </row>
    <row r="23" spans="1:11" x14ac:dyDescent="0.25">
      <c r="A23" s="2" t="s">
        <v>36</v>
      </c>
      <c r="B23" s="1">
        <v>3218984.2700002845</v>
      </c>
      <c r="C23" s="1">
        <v>113411.0100000001</v>
      </c>
      <c r="D23" s="1">
        <f t="shared" si="2"/>
        <v>3332395.2800002848</v>
      </c>
      <c r="E23" s="4">
        <f t="shared" si="3"/>
        <v>-68854.90000013914</v>
      </c>
      <c r="F23" s="4">
        <f t="shared" si="3"/>
        <v>-22427.059999999852</v>
      </c>
      <c r="G23" s="4">
        <f t="shared" si="3"/>
        <v>-91281.96000013873</v>
      </c>
      <c r="H23" s="17">
        <f t="shared" si="4"/>
        <v>-2.0942295665919167E-2</v>
      </c>
      <c r="I23" s="17">
        <f t="shared" si="4"/>
        <v>-0.16510143290463314</v>
      </c>
      <c r="J23" s="17">
        <f t="shared" si="4"/>
        <v>-2.666196419850822E-2</v>
      </c>
    </row>
    <row r="24" spans="1:11" x14ac:dyDescent="0.25">
      <c r="A24" s="2" t="s">
        <v>1</v>
      </c>
      <c r="B24" s="1">
        <v>1199874.9400000027</v>
      </c>
      <c r="C24" s="1">
        <v>151756.4599999999</v>
      </c>
      <c r="D24" s="1">
        <f t="shared" si="2"/>
        <v>1351631.4000000027</v>
      </c>
      <c r="E24" s="4">
        <f t="shared" si="3"/>
        <v>-172654.01000000071</v>
      </c>
      <c r="F24" s="4">
        <f t="shared" si="3"/>
        <v>-37307.170000000042</v>
      </c>
      <c r="G24" s="4">
        <f t="shared" si="3"/>
        <v>-209961.18000000063</v>
      </c>
      <c r="H24" s="17">
        <f t="shared" si="4"/>
        <v>-0.12579261807191774</v>
      </c>
      <c r="I24" s="17">
        <f>+F24/C15</f>
        <v>-0.19732600077550638</v>
      </c>
      <c r="J24" s="17">
        <f t="shared" si="4"/>
        <v>-0.13445323875706439</v>
      </c>
    </row>
    <row r="25" spans="1:11" x14ac:dyDescent="0.25">
      <c r="A25" s="2" t="s">
        <v>0</v>
      </c>
      <c r="B25" s="1">
        <v>305485.6100000001</v>
      </c>
      <c r="C25" s="1">
        <v>42150.03</v>
      </c>
      <c r="D25" s="1">
        <f t="shared" si="2"/>
        <v>347635.64000000013</v>
      </c>
      <c r="E25" s="4">
        <f t="shared" si="3"/>
        <v>-15510.199999999895</v>
      </c>
      <c r="F25" s="4">
        <f t="shared" si="3"/>
        <v>13350.029999999999</v>
      </c>
      <c r="G25" s="4">
        <f t="shared" si="3"/>
        <v>-2160.1699999998673</v>
      </c>
      <c r="H25" s="17">
        <f t="shared" si="4"/>
        <v>-4.8319010768395683E-2</v>
      </c>
      <c r="I25" s="17">
        <f t="shared" si="4"/>
        <v>0.46354270833333328</v>
      </c>
      <c r="J25" s="17">
        <f t="shared" si="4"/>
        <v>-6.1755170823797672E-3</v>
      </c>
    </row>
    <row r="26" spans="1:11" s="13" customFormat="1" x14ac:dyDescent="0.25">
      <c r="A26" s="5" t="s">
        <v>31</v>
      </c>
      <c r="B26" s="8">
        <f t="shared" ref="B26:G26" si="5">SUM(B20:B25)</f>
        <v>56707166.538090527</v>
      </c>
      <c r="C26" s="8">
        <f t="shared" si="5"/>
        <v>3946384.7299149996</v>
      </c>
      <c r="D26" s="8">
        <f t="shared" si="5"/>
        <v>60653551.268005535</v>
      </c>
      <c r="E26" s="6">
        <f t="shared" si="5"/>
        <v>-241182.53212004824</v>
      </c>
      <c r="F26" s="6">
        <f t="shared" si="5"/>
        <v>-606565.7312850001</v>
      </c>
      <c r="G26" s="6">
        <f t="shared" si="5"/>
        <v>-847748.26340504456</v>
      </c>
      <c r="H26" s="15">
        <f t="shared" si="4"/>
        <v>-4.2351101666300928E-3</v>
      </c>
      <c r="I26" s="15">
        <f t="shared" si="4"/>
        <v>-0.13322475973637768</v>
      </c>
      <c r="J26" s="15">
        <f t="shared" si="4"/>
        <v>-1.3784233339200806E-2</v>
      </c>
      <c r="K26" s="19"/>
    </row>
    <row r="27" spans="1:11" x14ac:dyDescent="0.25">
      <c r="A27" s="2"/>
      <c r="B27" s="3"/>
      <c r="C27" s="3"/>
      <c r="D27" s="3"/>
      <c r="E27" s="4"/>
      <c r="F27" s="3"/>
      <c r="G27" s="4"/>
      <c r="H27" s="16"/>
      <c r="I27" s="16"/>
      <c r="J27" s="16"/>
    </row>
    <row r="28" spans="1:11" x14ac:dyDescent="0.25">
      <c r="A28" s="10" t="s">
        <v>5</v>
      </c>
      <c r="B28" s="3"/>
      <c r="C28" s="3"/>
      <c r="D28" s="3"/>
      <c r="E28" s="3"/>
      <c r="F28" s="3"/>
      <c r="G28" s="3"/>
      <c r="H28" s="16"/>
      <c r="I28" s="16"/>
      <c r="J28" s="16"/>
    </row>
    <row r="29" spans="1:11" s="13" customFormat="1" x14ac:dyDescent="0.25">
      <c r="A29" s="10" t="s">
        <v>50</v>
      </c>
      <c r="B29" s="19">
        <v>33584911.150000297</v>
      </c>
      <c r="C29" s="19">
        <v>2610209.3700000006</v>
      </c>
      <c r="D29" s="19">
        <f t="shared" ref="D29:D34" si="6">SUM(B29:C29)</f>
        <v>36195120.520000294</v>
      </c>
      <c r="E29" s="20">
        <f t="shared" ref="E29:G34" si="7">+B29-B20</f>
        <v>-6658416.939999871</v>
      </c>
      <c r="F29" s="20">
        <f t="shared" si="7"/>
        <v>-695858.40999999922</v>
      </c>
      <c r="G29" s="20">
        <f t="shared" si="7"/>
        <v>-7354275.3499998748</v>
      </c>
      <c r="H29" s="22">
        <f t="shared" ref="H29:J35" si="8">+E29/B20</f>
        <v>-0.16545393375788875</v>
      </c>
      <c r="I29" s="22">
        <f t="shared" si="8"/>
        <v>-0.21047917232961244</v>
      </c>
      <c r="J29" s="22">
        <f t="shared" si="8"/>
        <v>-0.16887204065822661</v>
      </c>
      <c r="K29" s="1"/>
    </row>
    <row r="30" spans="1:11" x14ac:dyDescent="0.25">
      <c r="A30" s="2" t="s">
        <v>51</v>
      </c>
      <c r="B30" s="1">
        <v>3099807.7871200005</v>
      </c>
      <c r="C30" s="1">
        <v>250233.05853500002</v>
      </c>
      <c r="D30" s="1">
        <f t="shared" si="6"/>
        <v>3350040.8456550003</v>
      </c>
      <c r="E30" s="4">
        <f t="shared" si="7"/>
        <v>-654466.61096999934</v>
      </c>
      <c r="F30" s="4">
        <f t="shared" si="7"/>
        <v>-61354.431380000024</v>
      </c>
      <c r="G30" s="4">
        <f t="shared" si="7"/>
        <v>-715821.0423499993</v>
      </c>
      <c r="H30" s="17">
        <f t="shared" si="8"/>
        <v>-0.17432572624498666</v>
      </c>
      <c r="I30" s="17">
        <f t="shared" si="8"/>
        <v>-0.19690916152229762</v>
      </c>
      <c r="J30" s="17">
        <f t="shared" si="8"/>
        <v>-0.17605640871909495</v>
      </c>
    </row>
    <row r="31" spans="1:11" x14ac:dyDescent="0.25">
      <c r="A31" s="2" t="s">
        <v>25</v>
      </c>
      <c r="B31" s="1">
        <v>7985079.4100000551</v>
      </c>
      <c r="C31" s="1">
        <v>57690.64000000005</v>
      </c>
      <c r="D31" s="1">
        <f t="shared" si="6"/>
        <v>8042770.0500000548</v>
      </c>
      <c r="E31" s="4">
        <f t="shared" si="7"/>
        <v>-139.82000001519918</v>
      </c>
      <c r="F31" s="4">
        <f t="shared" si="7"/>
        <v>36278.680000000051</v>
      </c>
      <c r="G31" s="4">
        <f t="shared" si="7"/>
        <v>36138.859999984503</v>
      </c>
      <c r="H31" s="17">
        <f t="shared" si="8"/>
        <v>-1.7509851137198893E-5</v>
      </c>
      <c r="I31" s="17">
        <f t="shared" si="8"/>
        <v>1.694318502369706</v>
      </c>
      <c r="J31" s="17">
        <f t="shared" si="8"/>
        <v>4.5136161691973955E-3</v>
      </c>
    </row>
    <row r="32" spans="1:11" x14ac:dyDescent="0.25">
      <c r="A32" s="2" t="s">
        <v>37</v>
      </c>
      <c r="B32" s="1">
        <v>2972561.2700002696</v>
      </c>
      <c r="C32" s="1">
        <v>88301.400000000285</v>
      </c>
      <c r="D32" s="1">
        <f t="shared" si="6"/>
        <v>3060862.67000027</v>
      </c>
      <c r="E32" s="4">
        <f t="shared" si="7"/>
        <v>-246423.0000000149</v>
      </c>
      <c r="F32" s="4">
        <f t="shared" si="7"/>
        <v>-25109.609999999811</v>
      </c>
      <c r="G32" s="4">
        <f t="shared" si="7"/>
        <v>-271532.61000001477</v>
      </c>
      <c r="H32" s="17">
        <f t="shared" si="8"/>
        <v>-7.6553030189238272E-2</v>
      </c>
      <c r="I32" s="17">
        <f t="shared" si="8"/>
        <v>-0.22140363620780548</v>
      </c>
      <c r="J32" s="17">
        <f t="shared" si="8"/>
        <v>-8.1482713539310844E-2</v>
      </c>
    </row>
    <row r="33" spans="1:11" x14ac:dyDescent="0.25">
      <c r="A33" s="2" t="s">
        <v>52</v>
      </c>
      <c r="B33" s="1">
        <v>873389.20000000147</v>
      </c>
      <c r="C33" s="1">
        <v>171508.14999999997</v>
      </c>
      <c r="D33" s="1">
        <f t="shared" si="6"/>
        <v>1044897.3500000015</v>
      </c>
      <c r="E33" s="4">
        <f t="shared" si="7"/>
        <v>-326485.74000000127</v>
      </c>
      <c r="F33" s="4">
        <f t="shared" si="7"/>
        <v>19751.690000000061</v>
      </c>
      <c r="G33" s="4">
        <f t="shared" si="7"/>
        <v>-306734.05000000121</v>
      </c>
      <c r="H33" s="17">
        <f t="shared" si="8"/>
        <v>-0.27209980733492151</v>
      </c>
      <c r="I33" s="17">
        <f t="shared" si="8"/>
        <v>0.13015386626704439</v>
      </c>
      <c r="J33" s="17">
        <f t="shared" si="8"/>
        <v>-0.22693616765636002</v>
      </c>
    </row>
    <row r="34" spans="1:11" x14ac:dyDescent="0.25">
      <c r="A34" s="2" t="s">
        <v>0</v>
      </c>
      <c r="B34" s="1">
        <v>297400.04000000004</v>
      </c>
      <c r="C34" s="1">
        <v>26670.5</v>
      </c>
      <c r="D34" s="1">
        <f t="shared" si="6"/>
        <v>324070.54000000004</v>
      </c>
      <c r="E34" s="4">
        <f t="shared" si="7"/>
        <v>-8085.5700000000652</v>
      </c>
      <c r="F34" s="4">
        <f t="shared" si="7"/>
        <v>-15479.529999999999</v>
      </c>
      <c r="G34" s="4">
        <f t="shared" si="7"/>
        <v>-23565.100000000093</v>
      </c>
      <c r="H34" s="17">
        <f t="shared" si="8"/>
        <v>-2.6467924299282256E-2</v>
      </c>
      <c r="I34" s="17">
        <f t="shared" si="8"/>
        <v>-0.36724837443769315</v>
      </c>
      <c r="J34" s="17">
        <f t="shared" si="8"/>
        <v>-6.7786778133565609E-2</v>
      </c>
    </row>
    <row r="35" spans="1:11" s="13" customFormat="1" x14ac:dyDescent="0.25">
      <c r="A35" s="5" t="s">
        <v>19</v>
      </c>
      <c r="B35" s="8">
        <f t="shared" ref="B35:G35" si="9">SUM(B29:B34)</f>
        <v>48813148.857120626</v>
      </c>
      <c r="C35" s="8">
        <f t="shared" si="9"/>
        <v>3204613.1185350008</v>
      </c>
      <c r="D35" s="8">
        <f t="shared" si="9"/>
        <v>52017761.975655623</v>
      </c>
      <c r="E35" s="6">
        <f t="shared" si="9"/>
        <v>-7894017.6809699023</v>
      </c>
      <c r="F35" s="6">
        <f t="shared" si="9"/>
        <v>-741771.61137999885</v>
      </c>
      <c r="G35" s="6">
        <f t="shared" si="9"/>
        <v>-8635789.2923499048</v>
      </c>
      <c r="H35" s="15">
        <f t="shared" si="8"/>
        <v>-0.13920670283653558</v>
      </c>
      <c r="I35" s="15">
        <f t="shared" si="8"/>
        <v>-0.18796231542178499</v>
      </c>
      <c r="J35" s="15">
        <f t="shared" si="8"/>
        <v>-0.14237895575465245</v>
      </c>
      <c r="K35" s="19"/>
    </row>
    <row r="36" spans="1:11" x14ac:dyDescent="0.25">
      <c r="A36" s="2"/>
      <c r="B36" s="3"/>
      <c r="C36" s="3"/>
      <c r="D36" s="3"/>
      <c r="E36" s="4"/>
      <c r="F36" s="3"/>
      <c r="G36" s="4"/>
      <c r="H36" s="17"/>
      <c r="I36" s="17"/>
      <c r="J36" s="17"/>
    </row>
    <row r="37" spans="1:11" x14ac:dyDescent="0.25">
      <c r="A37" s="10" t="s">
        <v>4</v>
      </c>
      <c r="B37" s="3"/>
      <c r="C37" s="3"/>
      <c r="D37" s="3"/>
      <c r="E37" s="3"/>
      <c r="F37" s="3"/>
      <c r="G37" s="3"/>
      <c r="H37" s="17"/>
      <c r="I37" s="17"/>
      <c r="J37" s="17"/>
    </row>
    <row r="38" spans="1:11" s="13" customFormat="1" x14ac:dyDescent="0.25">
      <c r="A38" s="10" t="s">
        <v>3</v>
      </c>
      <c r="B38" s="23">
        <v>37940921.63000039</v>
      </c>
      <c r="C38" s="23">
        <v>3224714.39</v>
      </c>
      <c r="D38" s="19">
        <f>SUM(B38:C38)</f>
        <v>41165636.020000391</v>
      </c>
      <c r="E38" s="20">
        <f t="shared" ref="E38:G43" si="10">+B38-B29</f>
        <v>4356010.4800000936</v>
      </c>
      <c r="F38" s="20">
        <f>+C38-C29</f>
        <v>614505.01999999955</v>
      </c>
      <c r="G38" s="20">
        <f t="shared" si="10"/>
        <v>4970515.5000000969</v>
      </c>
      <c r="H38" s="22">
        <f>+E38/B29</f>
        <v>0.12970141444009908</v>
      </c>
      <c r="I38" s="22">
        <f t="shared" ref="H38:J44" si="11">+F38/C29</f>
        <v>0.23542365109201926</v>
      </c>
      <c r="J38" s="22">
        <f t="shared" si="11"/>
        <v>0.13732556843548968</v>
      </c>
      <c r="K38" s="40"/>
    </row>
    <row r="39" spans="1:11" x14ac:dyDescent="0.25">
      <c r="A39" s="2" t="s">
        <v>49</v>
      </c>
      <c r="B39" s="3">
        <v>3526000.5842799996</v>
      </c>
      <c r="C39" s="3">
        <v>299139.470585</v>
      </c>
      <c r="D39" s="1">
        <f t="shared" ref="D39:D43" si="12">SUM(B39:C39)</f>
        <v>3825140.0548649998</v>
      </c>
      <c r="E39" s="4">
        <f t="shared" si="10"/>
        <v>426192.79715999914</v>
      </c>
      <c r="F39" s="4">
        <f t="shared" si="10"/>
        <v>48906.412049999984</v>
      </c>
      <c r="G39" s="4">
        <f t="shared" si="10"/>
        <v>475099.20920999954</v>
      </c>
      <c r="H39" s="17">
        <f t="shared" si="11"/>
        <v>0.13749007242670697</v>
      </c>
      <c r="I39" s="17">
        <f t="shared" si="11"/>
        <v>0.19544344914426828</v>
      </c>
      <c r="J39" s="17">
        <f t="shared" si="11"/>
        <v>0.1418189303053432</v>
      </c>
    </row>
    <row r="40" spans="1:11" x14ac:dyDescent="0.25">
      <c r="A40" s="2" t="s">
        <v>25</v>
      </c>
      <c r="B40" s="3">
        <v>7586024.990000085</v>
      </c>
      <c r="C40" s="3">
        <v>76235.040000000139</v>
      </c>
      <c r="D40" s="1">
        <f t="shared" si="12"/>
        <v>7662260.030000085</v>
      </c>
      <c r="E40" s="4">
        <f t="shared" si="10"/>
        <v>-399054.41999997012</v>
      </c>
      <c r="F40" s="4">
        <f t="shared" si="10"/>
        <v>18544.400000000089</v>
      </c>
      <c r="G40" s="4">
        <f t="shared" si="10"/>
        <v>-380510.01999996975</v>
      </c>
      <c r="H40" s="17">
        <f t="shared" si="11"/>
        <v>-4.9975009578516812E-2</v>
      </c>
      <c r="I40" s="17">
        <f t="shared" si="11"/>
        <v>0.32144555858628143</v>
      </c>
      <c r="J40" s="17">
        <f t="shared" si="11"/>
        <v>-4.7310816750252255E-2</v>
      </c>
    </row>
    <row r="41" spans="1:11" x14ac:dyDescent="0.25">
      <c r="A41" s="2" t="s">
        <v>38</v>
      </c>
      <c r="B41" s="3">
        <v>3100157.8500002916</v>
      </c>
      <c r="C41" s="3">
        <v>113235.90000000023</v>
      </c>
      <c r="D41" s="1">
        <f t="shared" si="12"/>
        <v>3213393.750000292</v>
      </c>
      <c r="E41" s="4">
        <f t="shared" si="10"/>
        <v>127596.58000002196</v>
      </c>
      <c r="F41" s="4">
        <f t="shared" si="10"/>
        <v>24934.499999999942</v>
      </c>
      <c r="G41" s="4">
        <f t="shared" si="10"/>
        <v>152531.08000002196</v>
      </c>
      <c r="H41" s="17">
        <f t="shared" si="11"/>
        <v>4.29247939437798E-2</v>
      </c>
      <c r="I41" s="17">
        <f t="shared" si="11"/>
        <v>0.28237944132255954</v>
      </c>
      <c r="J41" s="17">
        <f t="shared" si="11"/>
        <v>4.9832709417181563E-2</v>
      </c>
    </row>
    <row r="42" spans="1:11" x14ac:dyDescent="0.25">
      <c r="A42" s="2" t="s">
        <v>1</v>
      </c>
      <c r="B42" s="3">
        <v>931390.13000000385</v>
      </c>
      <c r="C42" s="3">
        <v>161613.74000000005</v>
      </c>
      <c r="D42" s="1">
        <f t="shared" si="12"/>
        <v>1093003.8700000038</v>
      </c>
      <c r="E42" s="4">
        <f t="shared" si="10"/>
        <v>58000.93000000238</v>
      </c>
      <c r="F42" s="4">
        <f t="shared" si="10"/>
        <v>-9894.4099999999162</v>
      </c>
      <c r="G42" s="4">
        <f t="shared" si="10"/>
        <v>48106.520000002347</v>
      </c>
      <c r="H42" s="17">
        <f t="shared" si="11"/>
        <v>6.640903047576302E-2</v>
      </c>
      <c r="I42" s="17">
        <f t="shared" si="11"/>
        <v>-5.7690611204190112E-2</v>
      </c>
      <c r="J42" s="17">
        <f t="shared" si="11"/>
        <v>4.603946981012276E-2</v>
      </c>
    </row>
    <row r="43" spans="1:11" x14ac:dyDescent="0.25">
      <c r="A43" s="2" t="s">
        <v>0</v>
      </c>
      <c r="B43" s="3">
        <v>292800</v>
      </c>
      <c r="C43" s="3">
        <v>30900</v>
      </c>
      <c r="D43" s="1">
        <f t="shared" si="12"/>
        <v>323700</v>
      </c>
      <c r="E43" s="4">
        <f t="shared" si="10"/>
        <v>-4600.0400000000373</v>
      </c>
      <c r="F43" s="4">
        <f t="shared" si="10"/>
        <v>4229.5</v>
      </c>
      <c r="G43" s="4">
        <f t="shared" si="10"/>
        <v>-370.54000000003725</v>
      </c>
      <c r="H43" s="17">
        <f t="shared" si="11"/>
        <v>-1.5467516413246066E-2</v>
      </c>
      <c r="I43" s="17">
        <f t="shared" si="11"/>
        <v>0.1585834536285409</v>
      </c>
      <c r="J43" s="17">
        <f t="shared" si="11"/>
        <v>-1.1433930402931325E-3</v>
      </c>
    </row>
    <row r="44" spans="1:11" s="13" customFormat="1" x14ac:dyDescent="0.25">
      <c r="A44" s="5" t="s">
        <v>20</v>
      </c>
      <c r="B44" s="6">
        <f t="shared" ref="B44:G44" si="13">SUM(B38:B43)</f>
        <v>53377295.184280768</v>
      </c>
      <c r="C44" s="6">
        <f t="shared" si="13"/>
        <v>3905838.540585001</v>
      </c>
      <c r="D44" s="6">
        <f t="shared" si="13"/>
        <v>57283133.724865772</v>
      </c>
      <c r="E44" s="6">
        <f t="shared" si="13"/>
        <v>4564146.327160148</v>
      </c>
      <c r="F44" s="6">
        <f t="shared" si="13"/>
        <v>701225.4220499997</v>
      </c>
      <c r="G44" s="6">
        <f t="shared" si="13"/>
        <v>5265371.7492101509</v>
      </c>
      <c r="H44" s="15">
        <f t="shared" si="11"/>
        <v>9.3502395031300103E-2</v>
      </c>
      <c r="I44" s="15">
        <f t="shared" si="11"/>
        <v>0.21881749718685767</v>
      </c>
      <c r="J44" s="15">
        <f t="shared" si="11"/>
        <v>0.10122257377536449</v>
      </c>
      <c r="K44" s="19"/>
    </row>
    <row r="45" spans="1:11" x14ac:dyDescent="0.25">
      <c r="H45" s="17"/>
      <c r="I45" s="17"/>
      <c r="J45" s="17"/>
    </row>
    <row r="46" spans="1:11" x14ac:dyDescent="0.25">
      <c r="A46" s="13" t="s">
        <v>6</v>
      </c>
      <c r="B46" s="3"/>
      <c r="H46" s="17"/>
      <c r="I46" s="17"/>
      <c r="J46" s="17"/>
    </row>
    <row r="47" spans="1:11" s="13" customFormat="1" x14ac:dyDescent="0.25">
      <c r="A47" s="10" t="s">
        <v>3</v>
      </c>
      <c r="B47" s="19">
        <v>37129738.170000285</v>
      </c>
      <c r="C47" s="19">
        <v>3203165.83</v>
      </c>
      <c r="D47" s="19">
        <f>SUM(B47:C47)</f>
        <v>40332904.000000283</v>
      </c>
      <c r="E47" s="20">
        <f t="shared" ref="E47:G52" si="14">+B47-B38</f>
        <v>-811183.4600001052</v>
      </c>
      <c r="F47" s="20">
        <f t="shared" si="14"/>
        <v>-21548.560000000056</v>
      </c>
      <c r="G47" s="20">
        <f t="shared" si="14"/>
        <v>-832732.02000010759</v>
      </c>
      <c r="H47" s="22">
        <f t="shared" ref="H47:J53" si="15">+E47/B38</f>
        <v>-2.138017278311689E-2</v>
      </c>
      <c r="I47" s="22">
        <f t="shared" si="15"/>
        <v>-6.6823158251853908E-3</v>
      </c>
      <c r="J47" s="22">
        <f t="shared" si="15"/>
        <v>-2.0228814625760268E-2</v>
      </c>
      <c r="K47" s="19"/>
    </row>
    <row r="48" spans="1:11" x14ac:dyDescent="0.25">
      <c r="A48" s="2" t="s">
        <v>49</v>
      </c>
      <c r="B48" s="1">
        <v>3461962.0262550004</v>
      </c>
      <c r="C48" s="1">
        <v>302999.121055</v>
      </c>
      <c r="D48" s="1">
        <f t="shared" ref="D48:D52" si="16">SUM(B48:C48)</f>
        <v>3764961.1473100004</v>
      </c>
      <c r="E48" s="4">
        <f t="shared" si="14"/>
        <v>-64038.55802499922</v>
      </c>
      <c r="F48" s="4">
        <f t="shared" si="14"/>
        <v>3859.6504699999932</v>
      </c>
      <c r="G48" s="4">
        <f t="shared" si="14"/>
        <v>-60178.90755499946</v>
      </c>
      <c r="H48" s="17">
        <f t="shared" si="15"/>
        <v>-1.8161811518268858E-2</v>
      </c>
      <c r="I48" s="17">
        <f t="shared" si="15"/>
        <v>1.2902511535679407E-2</v>
      </c>
      <c r="J48" s="17">
        <f t="shared" si="15"/>
        <v>-1.5732471672105439E-2</v>
      </c>
    </row>
    <row r="49" spans="1:11" x14ac:dyDescent="0.25">
      <c r="A49" s="2" t="s">
        <v>27</v>
      </c>
      <c r="B49" s="1">
        <v>10162486.809999984</v>
      </c>
      <c r="C49" s="1">
        <v>174000.91</v>
      </c>
      <c r="D49" s="1">
        <f t="shared" si="16"/>
        <v>10336487.719999984</v>
      </c>
      <c r="E49" s="4">
        <f t="shared" si="14"/>
        <v>2576461.8199998988</v>
      </c>
      <c r="F49" s="4">
        <f t="shared" si="14"/>
        <v>97765.869999999864</v>
      </c>
      <c r="G49" s="4">
        <f t="shared" si="14"/>
        <v>2674227.6899998989</v>
      </c>
      <c r="H49" s="17">
        <f t="shared" si="15"/>
        <v>0.33963265654887725</v>
      </c>
      <c r="I49" s="17">
        <f t="shared" si="15"/>
        <v>1.2824269522256391</v>
      </c>
      <c r="J49" s="17">
        <f t="shared" si="15"/>
        <v>0.34901291257794459</v>
      </c>
    </row>
    <row r="50" spans="1:11" x14ac:dyDescent="0.25">
      <c r="A50" s="2" t="s">
        <v>39</v>
      </c>
      <c r="B50" s="1">
        <v>3165921.7300002556</v>
      </c>
      <c r="C50" s="1">
        <v>140807.03999999983</v>
      </c>
      <c r="D50" s="1">
        <f t="shared" si="16"/>
        <v>3306728.7700002557</v>
      </c>
      <c r="E50" s="4">
        <f t="shared" si="14"/>
        <v>65763.879999964032</v>
      </c>
      <c r="F50" s="4">
        <f t="shared" si="14"/>
        <v>27571.139999999607</v>
      </c>
      <c r="G50" s="4">
        <f t="shared" si="14"/>
        <v>93335.019999963697</v>
      </c>
      <c r="H50" s="17">
        <f t="shared" si="15"/>
        <v>2.1213074682619095E-2</v>
      </c>
      <c r="I50" s="17">
        <f t="shared" si="15"/>
        <v>0.24348408940980334</v>
      </c>
      <c r="J50" s="17">
        <f t="shared" si="15"/>
        <v>2.9045621937851599E-2</v>
      </c>
    </row>
    <row r="51" spans="1:11" x14ac:dyDescent="0.25">
      <c r="A51" s="2" t="s">
        <v>1</v>
      </c>
      <c r="B51" s="1">
        <v>964595.7799999991</v>
      </c>
      <c r="C51" s="1">
        <v>184824.36999999997</v>
      </c>
      <c r="D51" s="1">
        <f t="shared" si="16"/>
        <v>1149420.149999999</v>
      </c>
      <c r="E51" s="4">
        <f t="shared" si="14"/>
        <v>33205.64999999525</v>
      </c>
      <c r="F51" s="4">
        <f t="shared" si="14"/>
        <v>23210.629999999917</v>
      </c>
      <c r="G51" s="4">
        <f t="shared" si="14"/>
        <v>56416.279999995138</v>
      </c>
      <c r="H51" s="17">
        <f t="shared" si="15"/>
        <v>3.5651709128585153E-2</v>
      </c>
      <c r="I51" s="17">
        <f t="shared" si="15"/>
        <v>0.14361792506008406</v>
      </c>
      <c r="J51" s="17">
        <f t="shared" si="15"/>
        <v>5.1615809923888867E-2</v>
      </c>
    </row>
    <row r="52" spans="1:11" x14ac:dyDescent="0.25">
      <c r="A52" s="2" t="s">
        <v>0</v>
      </c>
      <c r="B52" s="1">
        <v>284400</v>
      </c>
      <c r="C52" s="1">
        <v>32400</v>
      </c>
      <c r="D52" s="1">
        <f t="shared" si="16"/>
        <v>316800</v>
      </c>
      <c r="E52" s="4">
        <f t="shared" si="14"/>
        <v>-8400</v>
      </c>
      <c r="F52" s="4">
        <f t="shared" si="14"/>
        <v>1500</v>
      </c>
      <c r="G52" s="4">
        <f t="shared" si="14"/>
        <v>-6900</v>
      </c>
      <c r="H52" s="17">
        <f t="shared" si="15"/>
        <v>-2.8688524590163935E-2</v>
      </c>
      <c r="I52" s="17">
        <f t="shared" si="15"/>
        <v>4.8543689320388349E-2</v>
      </c>
      <c r="J52" s="17">
        <f t="shared" si="15"/>
        <v>-2.1316033364226137E-2</v>
      </c>
    </row>
    <row r="53" spans="1:11" x14ac:dyDescent="0.25">
      <c r="A53" s="5" t="s">
        <v>21</v>
      </c>
      <c r="B53" s="6">
        <f t="shared" ref="B53:G53" si="17">SUM(B47:B52)</f>
        <v>55169104.516255528</v>
      </c>
      <c r="C53" s="6">
        <f t="shared" si="17"/>
        <v>4038197.2710550004</v>
      </c>
      <c r="D53" s="6">
        <f t="shared" si="17"/>
        <v>59207301.787310526</v>
      </c>
      <c r="E53" s="6">
        <f t="shared" si="17"/>
        <v>1791809.3319747536</v>
      </c>
      <c r="F53" s="6">
        <f t="shared" si="17"/>
        <v>132358.73046999931</v>
      </c>
      <c r="G53" s="6">
        <f t="shared" si="17"/>
        <v>1924168.0624447507</v>
      </c>
      <c r="H53" s="15">
        <f t="shared" si="15"/>
        <v>3.3568754763400391E-2</v>
      </c>
      <c r="I53" s="15">
        <f t="shared" si="15"/>
        <v>3.3887404482975669E-2</v>
      </c>
      <c r="J53" s="15">
        <f t="shared" si="15"/>
        <v>3.3590481828152802E-2</v>
      </c>
    </row>
    <row r="54" spans="1:11" x14ac:dyDescent="0.25">
      <c r="H54" s="17"/>
      <c r="I54" s="17"/>
      <c r="J54" s="17"/>
    </row>
    <row r="55" spans="1:11" x14ac:dyDescent="0.25">
      <c r="A55" s="13" t="s">
        <v>53</v>
      </c>
      <c r="B55" s="3"/>
      <c r="H55" s="17"/>
      <c r="I55" s="17"/>
      <c r="J55" s="17"/>
    </row>
    <row r="56" spans="1:11" s="13" customFormat="1" x14ac:dyDescent="0.25">
      <c r="A56" s="10" t="s">
        <v>8</v>
      </c>
      <c r="B56" s="19">
        <v>36972230.630000293</v>
      </c>
      <c r="C56" s="19">
        <v>3875980.32</v>
      </c>
      <c r="D56" s="19">
        <f>SUM(B56:C56)</f>
        <v>40848210.950000294</v>
      </c>
      <c r="E56" s="20">
        <f t="shared" ref="E56:G61" si="18">+B56-B47</f>
        <v>-157507.53999999166</v>
      </c>
      <c r="F56" s="20">
        <f t="shared" si="18"/>
        <v>672814.48999999976</v>
      </c>
      <c r="G56" s="20">
        <f>+D56-D47</f>
        <v>515306.95000001043</v>
      </c>
      <c r="H56" s="22">
        <f t="shared" ref="H56:J62" si="19">+E56/B47</f>
        <v>-4.2420859333517471E-3</v>
      </c>
      <c r="I56" s="22">
        <f>+F56/C47</f>
        <v>0.21004672430587201</v>
      </c>
      <c r="J56" s="22">
        <f>+G56/D47</f>
        <v>1.2776341371303361E-2</v>
      </c>
      <c r="K56" s="19"/>
    </row>
    <row r="57" spans="1:11" x14ac:dyDescent="0.25">
      <c r="A57" s="2" t="s">
        <v>49</v>
      </c>
      <c r="B57" s="1">
        <v>3380802.905855</v>
      </c>
      <c r="C57" s="1">
        <v>344451.99412000005</v>
      </c>
      <c r="D57" s="1">
        <f t="shared" ref="D57:D61" si="20">SUM(B57:C57)</f>
        <v>3725254.8999749999</v>
      </c>
      <c r="E57" s="4">
        <f t="shared" si="18"/>
        <v>-81159.120400000364</v>
      </c>
      <c r="F57" s="4">
        <f t="shared" si="18"/>
        <v>41452.873065000051</v>
      </c>
      <c r="G57" s="4">
        <f t="shared" si="18"/>
        <v>-39706.247335000429</v>
      </c>
      <c r="H57" s="17">
        <f t="shared" si="19"/>
        <v>-2.3443099544276272E-2</v>
      </c>
      <c r="I57" s="17">
        <f t="shared" si="19"/>
        <v>0.13680855878613449</v>
      </c>
      <c r="J57" s="17">
        <f t="shared" si="19"/>
        <v>-1.0546256862005032E-2</v>
      </c>
    </row>
    <row r="58" spans="1:11" x14ac:dyDescent="0.25">
      <c r="A58" s="2" t="s">
        <v>27</v>
      </c>
      <c r="B58" s="1">
        <v>10842864.550000077</v>
      </c>
      <c r="C58" s="1">
        <v>203142.89000000138</v>
      </c>
      <c r="D58" s="1">
        <f t="shared" si="20"/>
        <v>11046007.440000078</v>
      </c>
      <c r="E58" s="4">
        <f t="shared" si="18"/>
        <v>680377.74000009336</v>
      </c>
      <c r="F58" s="4">
        <f t="shared" si="18"/>
        <v>29141.980000001378</v>
      </c>
      <c r="G58" s="4">
        <f t="shared" si="18"/>
        <v>709519.7200000938</v>
      </c>
      <c r="H58" s="17">
        <f t="shared" si="19"/>
        <v>6.6949926009310559E-2</v>
      </c>
      <c r="I58" s="17">
        <f t="shared" si="19"/>
        <v>0.16748176776777418</v>
      </c>
      <c r="J58" s="17">
        <f t="shared" si="19"/>
        <v>6.8642244756625601E-2</v>
      </c>
    </row>
    <row r="59" spans="1:11" x14ac:dyDescent="0.25">
      <c r="A59" s="2" t="s">
        <v>40</v>
      </c>
      <c r="B59" s="1">
        <v>3591783.0499996329</v>
      </c>
      <c r="C59" s="1">
        <v>218840.81999999945</v>
      </c>
      <c r="D59" s="1">
        <f t="shared" si="20"/>
        <v>3810623.8699996322</v>
      </c>
      <c r="E59" s="4">
        <f t="shared" si="18"/>
        <v>425861.31999937724</v>
      </c>
      <c r="F59" s="4">
        <f t="shared" si="18"/>
        <v>78033.77999999962</v>
      </c>
      <c r="G59" s="4">
        <f t="shared" si="18"/>
        <v>503895.09999937657</v>
      </c>
      <c r="H59" s="17">
        <f t="shared" si="19"/>
        <v>0.13451416564216287</v>
      </c>
      <c r="I59" s="17">
        <f t="shared" si="19"/>
        <v>0.55418947802609664</v>
      </c>
      <c r="J59" s="17">
        <f t="shared" si="19"/>
        <v>0.15238476907174264</v>
      </c>
    </row>
    <row r="60" spans="1:11" x14ac:dyDescent="0.25">
      <c r="A60" s="2" t="s">
        <v>54</v>
      </c>
      <c r="B60" s="1">
        <v>176152.37</v>
      </c>
      <c r="C60" s="1">
        <v>15868.919999999998</v>
      </c>
      <c r="D60" s="1">
        <f t="shared" si="20"/>
        <v>192021.28999999998</v>
      </c>
      <c r="E60" s="4">
        <f t="shared" si="18"/>
        <v>-788443.4099999991</v>
      </c>
      <c r="F60" s="4">
        <f t="shared" si="18"/>
        <v>-168955.44999999995</v>
      </c>
      <c r="G60" s="4">
        <f t="shared" si="18"/>
        <v>-957398.85999999894</v>
      </c>
      <c r="H60" s="17">
        <f t="shared" si="19"/>
        <v>-0.81738218883769098</v>
      </c>
      <c r="I60" s="17">
        <f t="shared" si="19"/>
        <v>-0.91414054326277416</v>
      </c>
      <c r="J60" s="17">
        <f t="shared" si="19"/>
        <v>-0.83294073102859711</v>
      </c>
    </row>
    <row r="61" spans="1:11" x14ac:dyDescent="0.25">
      <c r="A61" s="2" t="s">
        <v>0</v>
      </c>
      <c r="B61" s="1">
        <v>279289</v>
      </c>
      <c r="C61" s="1">
        <v>44400</v>
      </c>
      <c r="D61" s="1">
        <f t="shared" si="20"/>
        <v>323689</v>
      </c>
      <c r="E61" s="4">
        <f t="shared" si="18"/>
        <v>-5111</v>
      </c>
      <c r="F61" s="4">
        <f t="shared" si="18"/>
        <v>12000</v>
      </c>
      <c r="G61" s="4">
        <f t="shared" si="18"/>
        <v>6889</v>
      </c>
      <c r="H61" s="17">
        <f t="shared" si="19"/>
        <v>-1.7971167369901547E-2</v>
      </c>
      <c r="I61" s="17">
        <f t="shared" si="19"/>
        <v>0.37037037037037035</v>
      </c>
      <c r="J61" s="17">
        <f t="shared" si="19"/>
        <v>2.1745580808080808E-2</v>
      </c>
    </row>
    <row r="62" spans="1:11" x14ac:dyDescent="0.25">
      <c r="A62" s="5" t="s">
        <v>22</v>
      </c>
      <c r="B62" s="6">
        <f t="shared" ref="B62:G62" si="21">SUM(B56:B61)</f>
        <v>55243122.505855002</v>
      </c>
      <c r="C62" s="6">
        <f t="shared" si="21"/>
        <v>4702684.944120001</v>
      </c>
      <c r="D62" s="6">
        <f t="shared" si="21"/>
        <v>59945807.449975006</v>
      </c>
      <c r="E62" s="6">
        <f t="shared" si="21"/>
        <v>74017.989599479479</v>
      </c>
      <c r="F62" s="6">
        <f t="shared" si="21"/>
        <v>664487.67306500091</v>
      </c>
      <c r="G62" s="6">
        <f t="shared" si="21"/>
        <v>738505.66266448144</v>
      </c>
      <c r="H62" s="15">
        <f t="shared" si="19"/>
        <v>1.3416565349120384E-3</v>
      </c>
      <c r="I62" s="15">
        <f t="shared" si="19"/>
        <v>0.16455057256066147</v>
      </c>
      <c r="J62" s="15">
        <f t="shared" si="19"/>
        <v>1.2473219355906539E-2</v>
      </c>
    </row>
    <row r="63" spans="1:11" x14ac:dyDescent="0.25">
      <c r="B63" s="7"/>
      <c r="H63" s="17"/>
      <c r="I63" s="17"/>
      <c r="J63" s="17"/>
    </row>
    <row r="64" spans="1:11" x14ac:dyDescent="0.25">
      <c r="A64" s="13" t="s">
        <v>55</v>
      </c>
      <c r="B64" s="3"/>
      <c r="H64" s="17"/>
      <c r="I64" s="17"/>
      <c r="J64" s="17"/>
    </row>
    <row r="65" spans="1:11" s="13" customFormat="1" x14ac:dyDescent="0.25">
      <c r="A65" s="10" t="s">
        <v>8</v>
      </c>
      <c r="B65" s="19">
        <v>36822567.830000021</v>
      </c>
      <c r="C65" s="19">
        <v>4124413.1700000004</v>
      </c>
      <c r="D65" s="19">
        <f t="shared" ref="D65:D70" si="22">SUM(B65:C65)</f>
        <v>40946981.000000022</v>
      </c>
      <c r="E65" s="20">
        <f t="shared" ref="E65:E70" si="23">+B65-B56</f>
        <v>-149662.80000027269</v>
      </c>
      <c r="F65" s="20">
        <f t="shared" ref="F65:F70" si="24">+C65-C56</f>
        <v>248432.85000000056</v>
      </c>
      <c r="G65" s="20">
        <f t="shared" ref="G65:G70" si="25">+D65-D56</f>
        <v>98770.049999728799</v>
      </c>
      <c r="H65" s="22">
        <f t="shared" ref="H65:H71" si="26">+E65/B56</f>
        <v>-4.0479786437021773E-3</v>
      </c>
      <c r="I65" s="22">
        <f t="shared" ref="I65:I71" si="27">+F65/C56</f>
        <v>6.4095487977090804E-2</v>
      </c>
      <c r="J65" s="22">
        <f t="shared" ref="J65:J71" si="28">+G65/D56</f>
        <v>2.4179773777761519E-3</v>
      </c>
      <c r="K65" s="19"/>
    </row>
    <row r="66" spans="1:11" x14ac:dyDescent="0.25">
      <c r="A66" s="2" t="s">
        <v>49</v>
      </c>
      <c r="B66" s="1">
        <v>3475320.6585500003</v>
      </c>
      <c r="C66" s="1">
        <v>375729.57413000002</v>
      </c>
      <c r="D66" s="1">
        <f t="shared" si="22"/>
        <v>3851050.2326800004</v>
      </c>
      <c r="E66" s="4">
        <f t="shared" si="23"/>
        <v>94517.752695000265</v>
      </c>
      <c r="F66" s="4">
        <f t="shared" si="24"/>
        <v>31277.580009999976</v>
      </c>
      <c r="G66" s="4">
        <f t="shared" si="25"/>
        <v>125795.33270500042</v>
      </c>
      <c r="H66" s="17">
        <f t="shared" si="26"/>
        <v>2.795719103628044E-2</v>
      </c>
      <c r="I66" s="17">
        <f t="shared" si="27"/>
        <v>9.080388717129477E-2</v>
      </c>
      <c r="J66" s="17">
        <f t="shared" si="28"/>
        <v>3.3768248370291284E-2</v>
      </c>
    </row>
    <row r="67" spans="1:11" x14ac:dyDescent="0.25">
      <c r="A67" s="2" t="s">
        <v>27</v>
      </c>
      <c r="B67" s="1">
        <v>10636132.059999997</v>
      </c>
      <c r="C67" s="1">
        <v>185701.86999999973</v>
      </c>
      <c r="D67" s="1">
        <f t="shared" si="22"/>
        <v>10821833.929999996</v>
      </c>
      <c r="E67" s="4">
        <f t="shared" si="23"/>
        <v>-206732.49000008032</v>
      </c>
      <c r="F67" s="4">
        <f t="shared" si="24"/>
        <v>-17441.020000001648</v>
      </c>
      <c r="G67" s="4">
        <f t="shared" si="25"/>
        <v>-224173.51000008173</v>
      </c>
      <c r="H67" s="17">
        <f t="shared" si="26"/>
        <v>-1.9066224524595655E-2</v>
      </c>
      <c r="I67" s="17">
        <f t="shared" si="27"/>
        <v>-8.5855921415716449E-2</v>
      </c>
      <c r="J67" s="17">
        <f t="shared" si="28"/>
        <v>-2.0294528246314503E-2</v>
      </c>
    </row>
    <row r="68" spans="1:11" x14ac:dyDescent="0.25">
      <c r="A68" s="2" t="s">
        <v>41</v>
      </c>
      <c r="B68" s="1">
        <v>3849948.7499998733</v>
      </c>
      <c r="C68" s="1">
        <v>221815.7399999995</v>
      </c>
      <c r="D68" s="1">
        <f t="shared" si="22"/>
        <v>4071764.4899998726</v>
      </c>
      <c r="E68" s="4">
        <f t="shared" si="23"/>
        <v>258165.70000024047</v>
      </c>
      <c r="F68" s="4">
        <f t="shared" si="24"/>
        <v>2974.9200000000419</v>
      </c>
      <c r="G68" s="4">
        <f t="shared" si="25"/>
        <v>261140.62000024039</v>
      </c>
      <c r="H68" s="17">
        <f t="shared" si="26"/>
        <v>7.1876752132973856E-2</v>
      </c>
      <c r="I68" s="17">
        <f t="shared" si="27"/>
        <v>1.3593990371631989E-2</v>
      </c>
      <c r="J68" s="17">
        <f>+G68/D59</f>
        <v>6.8529623733308953E-2</v>
      </c>
    </row>
    <row r="69" spans="1:11" x14ac:dyDescent="0.25">
      <c r="A69" s="2" t="s">
        <v>56</v>
      </c>
      <c r="B69" s="1">
        <v>610940.00000000035</v>
      </c>
      <c r="C69" s="1">
        <v>132143.35999999987</v>
      </c>
      <c r="D69" s="1">
        <f t="shared" si="22"/>
        <v>743083.36000000022</v>
      </c>
      <c r="E69" s="4">
        <f t="shared" si="23"/>
        <v>434787.63000000035</v>
      </c>
      <c r="F69" s="4">
        <f>+C69-C60</f>
        <v>116274.43999999987</v>
      </c>
      <c r="G69" s="4">
        <f t="shared" si="25"/>
        <v>551062.0700000003</v>
      </c>
      <c r="H69" s="17">
        <f t="shared" si="26"/>
        <v>2.4682474042216995</v>
      </c>
      <c r="I69" s="17">
        <f t="shared" si="27"/>
        <v>7.3271804256370237</v>
      </c>
      <c r="J69" s="17">
        <f>+G69/D60</f>
        <v>2.8697967293105902</v>
      </c>
    </row>
    <row r="70" spans="1:11" x14ac:dyDescent="0.25">
      <c r="A70" s="2" t="s">
        <v>0</v>
      </c>
      <c r="B70" s="1">
        <v>278400</v>
      </c>
      <c r="C70" s="1">
        <v>44500</v>
      </c>
      <c r="D70" s="1">
        <f t="shared" si="22"/>
        <v>322900</v>
      </c>
      <c r="E70" s="4">
        <f t="shared" si="23"/>
        <v>-889</v>
      </c>
      <c r="F70" s="4">
        <f t="shared" si="24"/>
        <v>100</v>
      </c>
      <c r="G70" s="4">
        <f t="shared" si="25"/>
        <v>-789</v>
      </c>
      <c r="H70" s="17">
        <f t="shared" si="26"/>
        <v>-3.1830827565711502E-3</v>
      </c>
      <c r="I70" s="17">
        <f t="shared" si="27"/>
        <v>2.2522522522522522E-3</v>
      </c>
      <c r="J70" s="17">
        <f t="shared" si="28"/>
        <v>-2.4375249081680255E-3</v>
      </c>
    </row>
    <row r="71" spans="1:11" x14ac:dyDescent="0.25">
      <c r="A71" s="5" t="s">
        <v>42</v>
      </c>
      <c r="B71" s="31">
        <f>SUM(B65:B70)</f>
        <v>55673309.298549891</v>
      </c>
      <c r="C71" s="31">
        <f>SUM(C65:C70)</f>
        <v>5084303.7141299993</v>
      </c>
      <c r="D71" s="31">
        <f>SUM(D65:D70)</f>
        <v>60757613.01267989</v>
      </c>
      <c r="E71" s="6">
        <f t="shared" ref="E71:G71" si="29">SUM(E65:E70)</f>
        <v>430186.79269488808</v>
      </c>
      <c r="F71" s="6">
        <f t="shared" si="29"/>
        <v>381618.77000999881</v>
      </c>
      <c r="G71" s="6">
        <f t="shared" si="29"/>
        <v>811805.56270488817</v>
      </c>
      <c r="H71" s="15">
        <f t="shared" si="26"/>
        <v>7.7871556346094349E-3</v>
      </c>
      <c r="I71" s="15">
        <f t="shared" si="27"/>
        <v>8.1149125349584725E-2</v>
      </c>
      <c r="J71" s="15">
        <f t="shared" si="28"/>
        <v>1.3542324263166242E-2</v>
      </c>
    </row>
    <row r="72" spans="1:11" x14ac:dyDescent="0.25">
      <c r="A72" s="2"/>
      <c r="B72" s="26"/>
      <c r="D72" s="25"/>
      <c r="E72" s="18"/>
      <c r="F72" s="18"/>
      <c r="G72" s="18"/>
      <c r="H72" s="17"/>
      <c r="I72" s="17"/>
      <c r="J72" s="17"/>
    </row>
    <row r="73" spans="1:11" x14ac:dyDescent="0.25">
      <c r="A73" s="2"/>
      <c r="D73" s="30" t="s">
        <v>48</v>
      </c>
      <c r="E73" s="18"/>
      <c r="F73" s="18"/>
      <c r="G73" s="18"/>
      <c r="H73" s="17"/>
      <c r="I73" s="17"/>
      <c r="J73" s="17"/>
    </row>
    <row r="74" spans="1:11" x14ac:dyDescent="0.25">
      <c r="A74" s="2"/>
      <c r="D74" s="25" t="s">
        <v>8</v>
      </c>
      <c r="E74" s="18"/>
      <c r="F74" s="18"/>
      <c r="G74" s="18"/>
      <c r="H74" s="17">
        <f t="shared" ref="H74:H80" si="30">+H20+H29+H38+H47+H56+H65</f>
        <v>-9.3227662866946004E-2</v>
      </c>
      <c r="I74" s="17">
        <f t="shared" ref="I74:J74" si="31">+I20+I29+I38+I47+I56+I65</f>
        <v>0.18178025272947773</v>
      </c>
      <c r="J74" s="17">
        <f t="shared" si="31"/>
        <v>-7.1210352701227803E-2</v>
      </c>
    </row>
    <row r="75" spans="1:11" x14ac:dyDescent="0.25">
      <c r="A75" s="2"/>
      <c r="D75" s="25" t="s">
        <v>49</v>
      </c>
      <c r="E75" s="18"/>
      <c r="F75" s="18"/>
      <c r="G75" s="18"/>
      <c r="H75" s="17">
        <f t="shared" si="30"/>
        <v>-8.49843341366886E-2</v>
      </c>
      <c r="I75" s="17">
        <f t="shared" ref="I75:J80" si="32">+I21+I30+I39+I48+I57+I66</f>
        <v>0.1278051891187334</v>
      </c>
      <c r="J75" s="17">
        <f t="shared" si="32"/>
        <v>-6.7595964495330396E-2</v>
      </c>
    </row>
    <row r="76" spans="1:11" x14ac:dyDescent="0.25">
      <c r="A76" s="2"/>
      <c r="B76" s="26"/>
      <c r="D76" s="25" t="s">
        <v>47</v>
      </c>
      <c r="E76" s="18"/>
      <c r="F76" s="18"/>
      <c r="G76" s="18"/>
      <c r="H76" s="17">
        <f t="shared" si="30"/>
        <v>0.53215343258600556</v>
      </c>
      <c r="I76" s="17">
        <f t="shared" si="32"/>
        <v>2.5428057023282467</v>
      </c>
      <c r="J76" s="17">
        <f t="shared" si="32"/>
        <v>0.52930824437534996</v>
      </c>
    </row>
    <row r="77" spans="1:11" x14ac:dyDescent="0.25">
      <c r="A77" s="2"/>
      <c r="B77" s="26"/>
      <c r="D77" s="25" t="s">
        <v>2</v>
      </c>
      <c r="E77" s="18"/>
      <c r="F77" s="18"/>
      <c r="G77" s="18"/>
      <c r="H77" s="17">
        <f t="shared" si="30"/>
        <v>0.17303346054637819</v>
      </c>
      <c r="I77" s="17">
        <f t="shared" si="32"/>
        <v>0.70714193001765291</v>
      </c>
      <c r="J77" s="17">
        <f t="shared" si="32"/>
        <v>0.19164804642226568</v>
      </c>
    </row>
    <row r="78" spans="1:11" x14ac:dyDescent="0.25">
      <c r="A78" s="2"/>
      <c r="B78" s="26"/>
      <c r="D78" s="25" t="s">
        <v>1</v>
      </c>
      <c r="E78" s="18"/>
      <c r="F78" s="18"/>
      <c r="G78" s="18"/>
      <c r="H78" s="17">
        <f t="shared" si="30"/>
        <v>1.3550335295815175</v>
      </c>
      <c r="I78" s="17">
        <f t="shared" si="32"/>
        <v>6.4317950617216813</v>
      </c>
      <c r="J78" s="17">
        <f t="shared" si="32"/>
        <v>1.7731218716025803</v>
      </c>
    </row>
    <row r="79" spans="1:11" x14ac:dyDescent="0.25">
      <c r="A79" s="2"/>
      <c r="B79" s="26"/>
      <c r="D79" s="25" t="s">
        <v>0</v>
      </c>
      <c r="E79" s="18"/>
      <c r="F79" s="18"/>
      <c r="G79" s="18"/>
      <c r="H79" s="17">
        <f t="shared" si="30"/>
        <v>-0.14009722619756063</v>
      </c>
      <c r="I79" s="17">
        <f t="shared" si="32"/>
        <v>0.67604409946719191</v>
      </c>
      <c r="J79" s="17">
        <f t="shared" si="32"/>
        <v>-7.7113665720551852E-2</v>
      </c>
    </row>
    <row r="80" spans="1:11" x14ac:dyDescent="0.25">
      <c r="A80" s="2"/>
      <c r="B80" s="26"/>
      <c r="D80" s="27" t="s">
        <v>46</v>
      </c>
      <c r="E80" s="28"/>
      <c r="F80" s="28"/>
      <c r="G80" s="28"/>
      <c r="H80" s="29">
        <f t="shared" si="30"/>
        <v>-7.241851038943696E-3</v>
      </c>
      <c r="I80" s="29">
        <f t="shared" si="32"/>
        <v>0.17721752442191685</v>
      </c>
      <c r="J80" s="29">
        <f t="shared" si="32"/>
        <v>4.6654101287368077E-3</v>
      </c>
    </row>
    <row r="81" spans="1:10" x14ac:dyDescent="0.25">
      <c r="D81" s="24"/>
    </row>
    <row r="82" spans="1:10" x14ac:dyDescent="0.25">
      <c r="A82" t="s">
        <v>33</v>
      </c>
    </row>
    <row r="83" spans="1:10" x14ac:dyDescent="0.25">
      <c r="A83" t="s">
        <v>44</v>
      </c>
    </row>
    <row r="84" spans="1:10" x14ac:dyDescent="0.25">
      <c r="A84" t="s">
        <v>58</v>
      </c>
    </row>
    <row r="85" spans="1:10" ht="35.25" customHeight="1" x14ac:dyDescent="0.25">
      <c r="A85" s="54" t="s">
        <v>60</v>
      </c>
      <c r="B85" s="54"/>
      <c r="C85" s="54"/>
      <c r="D85" s="54"/>
      <c r="E85" s="54"/>
      <c r="F85" s="54"/>
      <c r="G85" s="54"/>
      <c r="H85" s="54"/>
      <c r="I85" s="54"/>
      <c r="J85" s="54"/>
    </row>
    <row r="86" spans="1:10" x14ac:dyDescent="0.25">
      <c r="A86" t="s">
        <v>57</v>
      </c>
    </row>
  </sheetData>
  <sortState ref="A56:K61">
    <sortCondition descending="1" ref="A56:A61"/>
  </sortState>
  <mergeCells count="1">
    <mergeCell ref="A85:J85"/>
  </mergeCells>
  <conditionalFormatting sqref="F80:G80 H10:J62 E11:G62 E75:G79 E72:J73 H75:H80 E74:H74 B76:B80 B72 D73">
    <cfRule type="cellIs" dxfId="42" priority="17" operator="lessThan">
      <formula>0</formula>
    </cfRule>
  </conditionalFormatting>
  <conditionalFormatting sqref="E80">
    <cfRule type="cellIs" dxfId="41" priority="9" operator="lessThan">
      <formula>0</formula>
    </cfRule>
  </conditionalFormatting>
  <conditionalFormatting sqref="E65:J71">
    <cfRule type="cellIs" dxfId="40" priority="8" operator="lessThan">
      <formula>0</formula>
    </cfRule>
  </conditionalFormatting>
  <conditionalFormatting sqref="E63:J64">
    <cfRule type="cellIs" dxfId="39" priority="7" operator="lessThan">
      <formula>0</formula>
    </cfRule>
  </conditionalFormatting>
  <conditionalFormatting sqref="I74:J80">
    <cfRule type="cellIs" dxfId="38" priority="1" operator="lessThan">
      <formula>0</formula>
    </cfRule>
  </conditionalFormatting>
  <pageMargins left="0.2" right="0.2" top="0.5" bottom="0.5" header="0.3" footer="0.3"/>
  <pageSetup scale="77" fitToHeight="26" orientation="landscape" r:id="rId1"/>
  <rowBreaks count="1" manualBreakCount="1">
    <brk id="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4217-89BB-4CE8-AC00-D0646CCB6C63}">
  <dimension ref="A1:K87"/>
  <sheetViews>
    <sheetView zoomScaleNormal="100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25.85546875" customWidth="1"/>
    <col min="2" max="2" width="18.140625" bestFit="1" customWidth="1"/>
    <col min="3" max="3" width="15.5703125" customWidth="1"/>
    <col min="4" max="4" width="18.7109375" bestFit="1" customWidth="1"/>
    <col min="5" max="7" width="16.140625" customWidth="1"/>
    <col min="8" max="10" width="16.140625" style="9" customWidth="1"/>
    <col min="11" max="11" width="40.28515625" style="1" bestFit="1" customWidth="1"/>
  </cols>
  <sheetData>
    <row r="1" spans="1:11" x14ac:dyDescent="0.25">
      <c r="A1" t="s">
        <v>9</v>
      </c>
    </row>
    <row r="2" spans="1:11" s="13" customFormat="1" x14ac:dyDescent="0.25">
      <c r="A2" s="13" t="s">
        <v>10</v>
      </c>
      <c r="H2" s="21"/>
      <c r="I2" s="21"/>
      <c r="J2" s="21"/>
      <c r="K2" s="19"/>
    </row>
    <row r="3" spans="1:11" x14ac:dyDescent="0.25">
      <c r="A3" t="s">
        <v>11</v>
      </c>
    </row>
    <row r="5" spans="1:11" x14ac:dyDescent="0.25">
      <c r="A5" t="s">
        <v>23</v>
      </c>
    </row>
    <row r="6" spans="1:11" x14ac:dyDescent="0.25">
      <c r="A6" t="s">
        <v>24</v>
      </c>
    </row>
    <row r="7" spans="1:11" x14ac:dyDescent="0.25">
      <c r="A7" t="s">
        <v>76</v>
      </c>
    </row>
    <row r="8" spans="1:11" x14ac:dyDescent="0.25">
      <c r="A8" t="s">
        <v>45</v>
      </c>
    </row>
    <row r="10" spans="1:11" s="12" customFormat="1" ht="60" x14ac:dyDescent="0.25">
      <c r="A10" s="11" t="s">
        <v>12</v>
      </c>
      <c r="B10" s="11" t="s">
        <v>13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28</v>
      </c>
      <c r="H10" s="11" t="s">
        <v>29</v>
      </c>
      <c r="I10" s="11" t="s">
        <v>18</v>
      </c>
      <c r="J10" s="11" t="s">
        <v>30</v>
      </c>
      <c r="K10" s="32"/>
    </row>
    <row r="11" spans="1:11" x14ac:dyDescent="0.25">
      <c r="A11" s="10" t="s">
        <v>43</v>
      </c>
      <c r="B11" s="3"/>
      <c r="C11" s="3"/>
      <c r="D11" s="3"/>
      <c r="E11" s="3"/>
      <c r="F11" s="3"/>
      <c r="G11" s="3"/>
      <c r="H11" s="16"/>
      <c r="I11" s="16"/>
      <c r="J11" s="16"/>
    </row>
    <row r="12" spans="1:11" s="13" customFormat="1" x14ac:dyDescent="0.25">
      <c r="A12" s="10" t="s">
        <v>3</v>
      </c>
      <c r="B12" s="19">
        <v>41394292.510000147</v>
      </c>
      <c r="C12" s="19">
        <v>3717289.6900000004</v>
      </c>
      <c r="D12" s="19">
        <f t="shared" ref="D12:D17" si="0">SUM(B12:C12)</f>
        <v>45111582.200000145</v>
      </c>
      <c r="E12" s="20"/>
      <c r="F12" s="20"/>
      <c r="G12" s="20"/>
      <c r="H12" s="21"/>
      <c r="I12" s="21"/>
      <c r="J12" s="21"/>
      <c r="K12" s="19"/>
    </row>
    <row r="13" spans="1:11" x14ac:dyDescent="0.25">
      <c r="A13" s="2" t="s">
        <v>49</v>
      </c>
      <c r="B13" s="1">
        <v>3888428.9302099999</v>
      </c>
      <c r="C13" s="1">
        <v>350588.36119999998</v>
      </c>
      <c r="D13" s="1">
        <f t="shared" si="0"/>
        <v>4239017.2914100001</v>
      </c>
      <c r="E13" s="4"/>
      <c r="F13" s="4"/>
      <c r="G13" s="4"/>
      <c r="H13" s="16"/>
      <c r="I13" s="16"/>
      <c r="J13" s="16"/>
    </row>
    <row r="14" spans="1:11" x14ac:dyDescent="0.25">
      <c r="A14" s="2" t="s">
        <v>26</v>
      </c>
      <c r="B14" s="1">
        <v>6684263.6999999993</v>
      </c>
      <c r="C14" s="1">
        <v>131370.70999999967</v>
      </c>
      <c r="D14" s="1">
        <f t="shared" si="0"/>
        <v>6815634.4099999992</v>
      </c>
      <c r="E14" s="4"/>
      <c r="F14" s="4"/>
      <c r="G14" s="4"/>
      <c r="H14" s="16"/>
      <c r="I14" s="16"/>
      <c r="J14" s="16"/>
    </row>
    <row r="15" spans="1:11" x14ac:dyDescent="0.25">
      <c r="A15" s="2" t="s">
        <v>34</v>
      </c>
      <c r="B15" s="1">
        <v>3287839.1700004237</v>
      </c>
      <c r="C15" s="1">
        <v>135838.06999999995</v>
      </c>
      <c r="D15" s="1">
        <f t="shared" si="0"/>
        <v>3423677.2400004235</v>
      </c>
      <c r="E15" s="4"/>
      <c r="F15" s="4"/>
      <c r="G15" s="4"/>
      <c r="H15" s="16"/>
      <c r="I15" s="16"/>
      <c r="J15" s="16"/>
    </row>
    <row r="16" spans="1:11" x14ac:dyDescent="0.25">
      <c r="A16" s="2" t="s">
        <v>1</v>
      </c>
      <c r="B16" s="1">
        <v>1372528.9500000034</v>
      </c>
      <c r="C16" s="1">
        <v>189063.62999999995</v>
      </c>
      <c r="D16" s="1">
        <f t="shared" si="0"/>
        <v>1561592.5800000033</v>
      </c>
      <c r="E16" s="4"/>
      <c r="F16" s="4"/>
      <c r="G16" s="4"/>
      <c r="H16" s="16"/>
      <c r="I16" s="16"/>
      <c r="J16" s="16"/>
    </row>
    <row r="17" spans="1:11" x14ac:dyDescent="0.25">
      <c r="A17" s="2" t="s">
        <v>0</v>
      </c>
      <c r="B17" s="1">
        <v>320995.81</v>
      </c>
      <c r="C17" s="1">
        <v>28800</v>
      </c>
      <c r="D17" s="1">
        <f t="shared" si="0"/>
        <v>349795.81</v>
      </c>
      <c r="E17" s="4"/>
      <c r="F17" s="4"/>
      <c r="G17" s="4"/>
      <c r="H17" s="16"/>
      <c r="I17" s="16"/>
      <c r="J17" s="16"/>
    </row>
    <row r="18" spans="1:11" s="13" customFormat="1" x14ac:dyDescent="0.25">
      <c r="A18" s="5" t="s">
        <v>32</v>
      </c>
      <c r="B18" s="8">
        <f>SUM(B12:B17)</f>
        <v>56948349.070210584</v>
      </c>
      <c r="C18" s="8">
        <f t="shared" ref="C18:D18" si="1">SUM(C12:C17)</f>
        <v>4552950.4612000007</v>
      </c>
      <c r="D18" s="8">
        <f t="shared" si="1"/>
        <v>61501299.531410575</v>
      </c>
      <c r="E18" s="6">
        <f>SUM(E12:E17)</f>
        <v>0</v>
      </c>
      <c r="F18" s="6">
        <f>SUM(F12:F17)</f>
        <v>0</v>
      </c>
      <c r="G18" s="6">
        <f>SUM(G12:G17)</f>
        <v>0</v>
      </c>
      <c r="H18" s="14"/>
      <c r="I18" s="14"/>
      <c r="J18" s="14"/>
      <c r="K18" s="19"/>
    </row>
    <row r="19" spans="1:11" x14ac:dyDescent="0.25">
      <c r="A19" s="2"/>
      <c r="B19" s="3"/>
      <c r="C19" s="3"/>
      <c r="D19" s="3"/>
      <c r="E19" s="4"/>
      <c r="F19" s="3"/>
      <c r="G19" s="4"/>
      <c r="H19" s="16"/>
      <c r="I19" s="16"/>
      <c r="J19" s="16"/>
    </row>
    <row r="20" spans="1:11" x14ac:dyDescent="0.25">
      <c r="A20" s="10" t="s">
        <v>7</v>
      </c>
      <c r="B20" s="3"/>
      <c r="C20" s="3"/>
      <c r="D20" s="3"/>
      <c r="E20" s="3"/>
      <c r="F20" s="3"/>
      <c r="G20" s="3"/>
      <c r="H20" s="16"/>
      <c r="I20" s="16"/>
      <c r="J20" s="16"/>
    </row>
    <row r="21" spans="1:11" s="13" customFormat="1" x14ac:dyDescent="0.25">
      <c r="A21" s="10" t="s">
        <v>3</v>
      </c>
      <c r="B21" s="19">
        <v>40243328.090000167</v>
      </c>
      <c r="C21" s="19">
        <v>3306067.78</v>
      </c>
      <c r="D21" s="19">
        <f t="shared" ref="D21:D26" si="2">SUM(B21:C21)</f>
        <v>43549395.870000169</v>
      </c>
      <c r="E21" s="20">
        <f t="shared" ref="E21:G26" si="3">+B21-B12</f>
        <v>-1150964.4199999794</v>
      </c>
      <c r="F21" s="20">
        <f t="shared" si="3"/>
        <v>-411221.91000000061</v>
      </c>
      <c r="G21" s="20">
        <f t="shared" si="3"/>
        <v>-1562186.3299999759</v>
      </c>
      <c r="H21" s="22">
        <f t="shared" ref="H21:J27" si="4">+E21/B12</f>
        <v>-2.7804906188985505E-2</v>
      </c>
      <c r="I21" s="22">
        <f t="shared" si="4"/>
        <v>-0.11062412249070655</v>
      </c>
      <c r="J21" s="22">
        <f t="shared" si="4"/>
        <v>-3.4629384601810108E-2</v>
      </c>
      <c r="K21" s="19"/>
    </row>
    <row r="22" spans="1:11" x14ac:dyDescent="0.25">
      <c r="A22" s="2" t="s">
        <v>49</v>
      </c>
      <c r="B22" s="1">
        <v>3754274.3980899998</v>
      </c>
      <c r="C22" s="1">
        <v>311587.48991500004</v>
      </c>
      <c r="D22" s="1">
        <f t="shared" si="2"/>
        <v>4065861.8880049996</v>
      </c>
      <c r="E22" s="4">
        <f t="shared" si="3"/>
        <v>-134154.53212000011</v>
      </c>
      <c r="F22" s="4">
        <f t="shared" si="3"/>
        <v>-39000.871284999943</v>
      </c>
      <c r="G22" s="4">
        <f t="shared" si="3"/>
        <v>-173155.40340500046</v>
      </c>
      <c r="H22" s="17">
        <f t="shared" si="4"/>
        <v>-3.4500960292144237E-2</v>
      </c>
      <c r="I22" s="17">
        <f t="shared" si="4"/>
        <v>-0.1112440559963459</v>
      </c>
      <c r="J22" s="17">
        <f t="shared" si="4"/>
        <v>-4.0848005917759479E-2</v>
      </c>
    </row>
    <row r="23" spans="1:11" x14ac:dyDescent="0.25">
      <c r="A23" s="2" t="s">
        <v>35</v>
      </c>
      <c r="B23" s="1">
        <v>7985219.2300000703</v>
      </c>
      <c r="C23" s="1">
        <v>21411.96</v>
      </c>
      <c r="D23" s="1">
        <f t="shared" si="2"/>
        <v>8006631.1900000703</v>
      </c>
      <c r="E23" s="4">
        <f t="shared" si="3"/>
        <v>1300955.530000071</v>
      </c>
      <c r="F23" s="4">
        <f t="shared" si="3"/>
        <v>-109958.74999999968</v>
      </c>
      <c r="G23" s="4">
        <f t="shared" si="3"/>
        <v>1190996.780000071</v>
      </c>
      <c r="H23" s="17">
        <f t="shared" si="4"/>
        <v>0.19462959398206733</v>
      </c>
      <c r="I23" s="17">
        <f t="shared" si="4"/>
        <v>-0.83701115720543762</v>
      </c>
      <c r="J23" s="17">
        <f t="shared" si="4"/>
        <v>0.17474481586814913</v>
      </c>
    </row>
    <row r="24" spans="1:11" x14ac:dyDescent="0.25">
      <c r="A24" s="2" t="s">
        <v>36</v>
      </c>
      <c r="B24" s="1">
        <v>3218984.2700002845</v>
      </c>
      <c r="C24" s="1">
        <v>113411.0100000001</v>
      </c>
      <c r="D24" s="1">
        <f t="shared" si="2"/>
        <v>3332395.2800002848</v>
      </c>
      <c r="E24" s="4">
        <f t="shared" si="3"/>
        <v>-68854.90000013914</v>
      </c>
      <c r="F24" s="4">
        <f t="shared" si="3"/>
        <v>-22427.059999999852</v>
      </c>
      <c r="G24" s="4">
        <f t="shared" si="3"/>
        <v>-91281.96000013873</v>
      </c>
      <c r="H24" s="17">
        <f t="shared" si="4"/>
        <v>-2.0942295665919167E-2</v>
      </c>
      <c r="I24" s="17">
        <f t="shared" si="4"/>
        <v>-0.16510143290463314</v>
      </c>
      <c r="J24" s="17">
        <f t="shared" si="4"/>
        <v>-2.666196419850822E-2</v>
      </c>
    </row>
    <row r="25" spans="1:11" x14ac:dyDescent="0.25">
      <c r="A25" s="2" t="s">
        <v>1</v>
      </c>
      <c r="B25" s="1">
        <v>1199874.9400000027</v>
      </c>
      <c r="C25" s="1">
        <v>151756.4599999999</v>
      </c>
      <c r="D25" s="1">
        <f t="shared" si="2"/>
        <v>1351631.4000000027</v>
      </c>
      <c r="E25" s="4">
        <f t="shared" si="3"/>
        <v>-172654.01000000071</v>
      </c>
      <c r="F25" s="4">
        <f t="shared" si="3"/>
        <v>-37307.170000000042</v>
      </c>
      <c r="G25" s="4">
        <f t="shared" si="3"/>
        <v>-209961.18000000063</v>
      </c>
      <c r="H25" s="17">
        <f t="shared" si="4"/>
        <v>-0.12579261807191774</v>
      </c>
      <c r="I25" s="17">
        <f t="shared" si="4"/>
        <v>-0.19732600077550638</v>
      </c>
      <c r="J25" s="17">
        <f t="shared" si="4"/>
        <v>-0.13445323875706439</v>
      </c>
    </row>
    <row r="26" spans="1:11" x14ac:dyDescent="0.25">
      <c r="A26" s="2" t="s">
        <v>0</v>
      </c>
      <c r="B26" s="1">
        <v>305485.6100000001</v>
      </c>
      <c r="C26" s="1">
        <v>42150.03</v>
      </c>
      <c r="D26" s="1">
        <f t="shared" si="2"/>
        <v>347635.64000000013</v>
      </c>
      <c r="E26" s="4">
        <f t="shared" si="3"/>
        <v>-15510.199999999895</v>
      </c>
      <c r="F26" s="4">
        <f t="shared" si="3"/>
        <v>13350.029999999999</v>
      </c>
      <c r="G26" s="4">
        <f t="shared" si="3"/>
        <v>-2160.1699999998673</v>
      </c>
      <c r="H26" s="17">
        <f t="shared" si="4"/>
        <v>-4.8319010768395683E-2</v>
      </c>
      <c r="I26" s="17">
        <f t="shared" si="4"/>
        <v>0.46354270833333328</v>
      </c>
      <c r="J26" s="17">
        <f t="shared" si="4"/>
        <v>-6.1755170823797672E-3</v>
      </c>
    </row>
    <row r="27" spans="1:11" s="13" customFormat="1" x14ac:dyDescent="0.25">
      <c r="A27" s="5" t="s">
        <v>31</v>
      </c>
      <c r="B27" s="8">
        <f t="shared" ref="B27:G27" si="5">SUM(B21:B26)</f>
        <v>56707166.538090527</v>
      </c>
      <c r="C27" s="8">
        <f t="shared" si="5"/>
        <v>3946384.7299149996</v>
      </c>
      <c r="D27" s="8">
        <f t="shared" si="5"/>
        <v>60653551.268005535</v>
      </c>
      <c r="E27" s="6">
        <f t="shared" si="5"/>
        <v>-241182.53212004824</v>
      </c>
      <c r="F27" s="6">
        <f t="shared" si="5"/>
        <v>-606565.7312850001</v>
      </c>
      <c r="G27" s="6">
        <f t="shared" si="5"/>
        <v>-847748.26340504456</v>
      </c>
      <c r="H27" s="15">
        <f t="shared" si="4"/>
        <v>-4.2351101666300928E-3</v>
      </c>
      <c r="I27" s="15">
        <f t="shared" si="4"/>
        <v>-0.13322475973637768</v>
      </c>
      <c r="J27" s="15">
        <f t="shared" si="4"/>
        <v>-1.3784233339200806E-2</v>
      </c>
      <c r="K27" s="19"/>
    </row>
    <row r="28" spans="1:11" x14ac:dyDescent="0.25">
      <c r="A28" s="2"/>
      <c r="B28" s="3"/>
      <c r="C28" s="3"/>
      <c r="D28" s="3"/>
      <c r="E28" s="4"/>
      <c r="F28" s="3"/>
      <c r="G28" s="4"/>
      <c r="H28" s="16"/>
      <c r="I28" s="16"/>
      <c r="J28" s="16"/>
    </row>
    <row r="29" spans="1:11" x14ac:dyDescent="0.25">
      <c r="A29" s="10" t="s">
        <v>5</v>
      </c>
      <c r="B29" s="3"/>
      <c r="C29" s="3"/>
      <c r="D29" s="3"/>
      <c r="E29" s="3"/>
      <c r="F29" s="3"/>
      <c r="G29" s="3"/>
      <c r="H29" s="16"/>
      <c r="I29" s="16"/>
      <c r="J29" s="16"/>
      <c r="K29" s="1" t="s">
        <v>59</v>
      </c>
    </row>
    <row r="30" spans="1:11" s="13" customFormat="1" x14ac:dyDescent="0.25">
      <c r="A30" s="10" t="s">
        <v>50</v>
      </c>
      <c r="B30" s="35">
        <f>33584911.15+6745583.1</f>
        <v>40330494.25</v>
      </c>
      <c r="C30" s="19">
        <v>2610209.3700000006</v>
      </c>
      <c r="D30" s="19">
        <f t="shared" ref="D30:D35" si="6">SUM(B30:C30)</f>
        <v>42940703.619999997</v>
      </c>
      <c r="E30" s="20">
        <f t="shared" ref="E30:G35" si="7">+B30-B21</f>
        <v>87166.159999832511</v>
      </c>
      <c r="F30" s="20">
        <f t="shared" si="7"/>
        <v>-695858.40999999922</v>
      </c>
      <c r="G30" s="20">
        <f t="shared" si="7"/>
        <v>-608692.25000017136</v>
      </c>
      <c r="H30" s="22">
        <f t="shared" ref="H30:J36" si="8">+E30/B21</f>
        <v>2.1659779182500545E-3</v>
      </c>
      <c r="I30" s="22">
        <f t="shared" si="8"/>
        <v>-0.21047917232961244</v>
      </c>
      <c r="J30" s="22">
        <f t="shared" si="8"/>
        <v>-1.3977053822220312E-2</v>
      </c>
      <c r="K30" s="1">
        <v>6745583.0999999996</v>
      </c>
    </row>
    <row r="31" spans="1:11" x14ac:dyDescent="0.25">
      <c r="A31" s="2" t="s">
        <v>51</v>
      </c>
      <c r="B31" s="36">
        <f>3099807.79+629393.08</f>
        <v>3729200.87</v>
      </c>
      <c r="C31" s="1">
        <v>250233.05853500002</v>
      </c>
      <c r="D31" s="1">
        <f t="shared" si="6"/>
        <v>3979433.928535</v>
      </c>
      <c r="E31" s="4">
        <f t="shared" si="7"/>
        <v>-25073.528089999687</v>
      </c>
      <c r="F31" s="4">
        <f t="shared" si="7"/>
        <v>-61354.431380000024</v>
      </c>
      <c r="G31" s="4">
        <f t="shared" si="7"/>
        <v>-86427.959469999652</v>
      </c>
      <c r="H31" s="17">
        <f t="shared" si="8"/>
        <v>-6.6786615551478953E-3</v>
      </c>
      <c r="I31" s="17">
        <f t="shared" si="8"/>
        <v>-0.19690916152229762</v>
      </c>
      <c r="J31" s="17">
        <f t="shared" si="8"/>
        <v>-2.1256983599215993E-2</v>
      </c>
      <c r="K31" s="1">
        <f>+(K30+K34)*0.0905</f>
        <v>629393.07651499996</v>
      </c>
    </row>
    <row r="32" spans="1:11" x14ac:dyDescent="0.25">
      <c r="A32" s="2" t="s">
        <v>25</v>
      </c>
      <c r="B32" s="1">
        <v>7985079.4100000551</v>
      </c>
      <c r="C32" s="1">
        <v>57690.64000000005</v>
      </c>
      <c r="D32" s="1">
        <f t="shared" si="6"/>
        <v>8042770.0500000548</v>
      </c>
      <c r="E32" s="4">
        <f t="shared" si="7"/>
        <v>-139.82000001519918</v>
      </c>
      <c r="F32" s="4">
        <f t="shared" si="7"/>
        <v>36278.680000000051</v>
      </c>
      <c r="G32" s="4">
        <f t="shared" si="7"/>
        <v>36138.859999984503</v>
      </c>
      <c r="H32" s="17">
        <f t="shared" si="8"/>
        <v>-1.7509851137198893E-5</v>
      </c>
      <c r="I32" s="17">
        <f t="shared" si="8"/>
        <v>1.694318502369706</v>
      </c>
      <c r="J32" s="17">
        <f t="shared" si="8"/>
        <v>4.5136161691973955E-3</v>
      </c>
    </row>
    <row r="33" spans="1:11" x14ac:dyDescent="0.25">
      <c r="A33" s="2" t="s">
        <v>37</v>
      </c>
      <c r="B33" s="1">
        <v>2972561.2700002696</v>
      </c>
      <c r="C33" s="1">
        <v>88301.400000000285</v>
      </c>
      <c r="D33" s="1">
        <f t="shared" si="6"/>
        <v>3060862.67000027</v>
      </c>
      <c r="E33" s="4">
        <f t="shared" si="7"/>
        <v>-246423.0000000149</v>
      </c>
      <c r="F33" s="4">
        <f t="shared" si="7"/>
        <v>-25109.609999999811</v>
      </c>
      <c r="G33" s="4">
        <f t="shared" si="7"/>
        <v>-271532.61000001477</v>
      </c>
      <c r="H33" s="17">
        <f t="shared" si="8"/>
        <v>-7.6553030189238272E-2</v>
      </c>
      <c r="I33" s="17">
        <f t="shared" si="8"/>
        <v>-0.22140363620780548</v>
      </c>
      <c r="J33" s="17">
        <f t="shared" si="8"/>
        <v>-8.1482713539310844E-2</v>
      </c>
    </row>
    <row r="34" spans="1:11" x14ac:dyDescent="0.25">
      <c r="A34" s="2" t="s">
        <v>52</v>
      </c>
      <c r="B34" s="36">
        <f>873389.2+209036.53</f>
        <v>1082425.73</v>
      </c>
      <c r="C34" s="1">
        <v>171508.14999999997</v>
      </c>
      <c r="D34" s="1">
        <f t="shared" si="6"/>
        <v>1253933.8799999999</v>
      </c>
      <c r="E34" s="4">
        <f t="shared" si="7"/>
        <v>-117449.21000000276</v>
      </c>
      <c r="F34" s="4">
        <f t="shared" si="7"/>
        <v>19751.690000000061</v>
      </c>
      <c r="G34" s="4">
        <f t="shared" si="7"/>
        <v>-97697.520000002813</v>
      </c>
      <c r="H34" s="17">
        <f t="shared" si="8"/>
        <v>-9.7884542867444579E-2</v>
      </c>
      <c r="I34" s="17">
        <f t="shared" si="8"/>
        <v>0.13015386626704439</v>
      </c>
      <c r="J34" s="17">
        <f t="shared" si="8"/>
        <v>-7.2281185536236151E-2</v>
      </c>
      <c r="K34" s="1">
        <v>209036.53</v>
      </c>
    </row>
    <row r="35" spans="1:11" x14ac:dyDescent="0.25">
      <c r="A35" s="2" t="s">
        <v>0</v>
      </c>
      <c r="B35" s="1">
        <v>297400.04000000004</v>
      </c>
      <c r="C35" s="1">
        <v>26670.5</v>
      </c>
      <c r="D35" s="1">
        <f t="shared" si="6"/>
        <v>324070.54000000004</v>
      </c>
      <c r="E35" s="4">
        <f t="shared" si="7"/>
        <v>-8085.5700000000652</v>
      </c>
      <c r="F35" s="4">
        <f t="shared" si="7"/>
        <v>-15479.529999999999</v>
      </c>
      <c r="G35" s="4">
        <f t="shared" si="7"/>
        <v>-23565.100000000093</v>
      </c>
      <c r="H35" s="17">
        <f t="shared" si="8"/>
        <v>-2.6467924299282256E-2</v>
      </c>
      <c r="I35" s="17">
        <f t="shared" si="8"/>
        <v>-0.36724837443769315</v>
      </c>
      <c r="J35" s="17">
        <f t="shared" si="8"/>
        <v>-6.7786778133565609E-2</v>
      </c>
    </row>
    <row r="36" spans="1:11" s="13" customFormat="1" x14ac:dyDescent="0.25">
      <c r="A36" s="5" t="s">
        <v>19</v>
      </c>
      <c r="B36" s="8">
        <f t="shared" ref="B36:G36" si="9">SUM(B30:B35)</f>
        <v>56397161.570000321</v>
      </c>
      <c r="C36" s="8">
        <f t="shared" si="9"/>
        <v>3204613.1185350008</v>
      </c>
      <c r="D36" s="8">
        <f t="shared" si="9"/>
        <v>59601774.688535325</v>
      </c>
      <c r="E36" s="6">
        <f t="shared" si="9"/>
        <v>-310004.9680902001</v>
      </c>
      <c r="F36" s="6">
        <f t="shared" si="9"/>
        <v>-741771.61137999885</v>
      </c>
      <c r="G36" s="6">
        <f t="shared" si="9"/>
        <v>-1051776.5794702042</v>
      </c>
      <c r="H36" s="15">
        <f t="shared" si="8"/>
        <v>-5.4667687880678717E-3</v>
      </c>
      <c r="I36" s="15">
        <f t="shared" si="8"/>
        <v>-0.18796231542178499</v>
      </c>
      <c r="J36" s="15">
        <f t="shared" si="8"/>
        <v>-1.7340725439517857E-2</v>
      </c>
      <c r="K36" s="19">
        <f>SUM(K30:K35)</f>
        <v>7584012.7065150002</v>
      </c>
    </row>
    <row r="37" spans="1:11" x14ac:dyDescent="0.25">
      <c r="A37" s="2"/>
      <c r="B37" s="3"/>
      <c r="C37" s="3"/>
      <c r="D37" s="3"/>
      <c r="E37" s="4"/>
      <c r="F37" s="3"/>
      <c r="G37" s="4"/>
      <c r="H37" s="17"/>
      <c r="I37" s="17"/>
      <c r="J37" s="17"/>
    </row>
    <row r="38" spans="1:11" x14ac:dyDescent="0.25">
      <c r="A38" s="10" t="s">
        <v>4</v>
      </c>
      <c r="B38" s="3"/>
      <c r="C38" s="3"/>
      <c r="D38" s="3"/>
      <c r="E38" s="3"/>
      <c r="F38" s="3"/>
      <c r="G38" s="3"/>
      <c r="H38" s="17"/>
      <c r="I38" s="17"/>
      <c r="J38" s="17"/>
    </row>
    <row r="39" spans="1:11" s="13" customFormat="1" x14ac:dyDescent="0.25">
      <c r="A39" s="10" t="s">
        <v>3</v>
      </c>
      <c r="B39" s="23">
        <v>37940921.63000039</v>
      </c>
      <c r="C39" s="23">
        <v>3224714.39</v>
      </c>
      <c r="D39" s="19">
        <f>SUM(B39:C39)</f>
        <v>41165636.020000391</v>
      </c>
      <c r="E39" s="20">
        <f t="shared" ref="E39:G44" si="10">+B39-B30</f>
        <v>-2389572.6199996099</v>
      </c>
      <c r="F39" s="20">
        <f t="shared" si="10"/>
        <v>614505.01999999955</v>
      </c>
      <c r="G39" s="20">
        <f t="shared" si="10"/>
        <v>-1775067.5999996066</v>
      </c>
      <c r="H39" s="22">
        <f t="shared" ref="H39:J45" si="11">+E39/B30</f>
        <v>-5.9249772769635965E-2</v>
      </c>
      <c r="I39" s="22">
        <f t="shared" si="11"/>
        <v>0.23542365109201926</v>
      </c>
      <c r="J39" s="22">
        <f t="shared" si="11"/>
        <v>-4.1337645878090683E-2</v>
      </c>
      <c r="K39" s="40"/>
    </row>
    <row r="40" spans="1:11" x14ac:dyDescent="0.25">
      <c r="A40" s="2" t="s">
        <v>49</v>
      </c>
      <c r="B40" s="3">
        <v>3526000.5842799996</v>
      </c>
      <c r="C40" s="3">
        <v>299139.470585</v>
      </c>
      <c r="D40" s="1">
        <f t="shared" ref="D40:D44" si="12">SUM(B40:C40)</f>
        <v>3825140.0548649998</v>
      </c>
      <c r="E40" s="4">
        <f t="shared" si="10"/>
        <v>-203200.28572000051</v>
      </c>
      <c r="F40" s="4">
        <f t="shared" si="10"/>
        <v>48906.412049999984</v>
      </c>
      <c r="G40" s="4">
        <f t="shared" si="10"/>
        <v>-154293.87367000012</v>
      </c>
      <c r="H40" s="17">
        <f t="shared" si="11"/>
        <v>-5.4488962328275041E-2</v>
      </c>
      <c r="I40" s="17">
        <f t="shared" si="11"/>
        <v>0.19544344914426828</v>
      </c>
      <c r="J40" s="17">
        <f t="shared" si="11"/>
        <v>-3.8772819562002958E-2</v>
      </c>
    </row>
    <row r="41" spans="1:11" x14ac:dyDescent="0.25">
      <c r="A41" s="2" t="s">
        <v>25</v>
      </c>
      <c r="B41" s="3">
        <v>7586024.990000085</v>
      </c>
      <c r="C41" s="3">
        <v>76235.040000000139</v>
      </c>
      <c r="D41" s="1">
        <f t="shared" si="12"/>
        <v>7662260.030000085</v>
      </c>
      <c r="E41" s="4">
        <f t="shared" si="10"/>
        <v>-399054.41999997012</v>
      </c>
      <c r="F41" s="4">
        <f t="shared" si="10"/>
        <v>18544.400000000089</v>
      </c>
      <c r="G41" s="4">
        <f t="shared" si="10"/>
        <v>-380510.01999996975</v>
      </c>
      <c r="H41" s="17">
        <f t="shared" si="11"/>
        <v>-4.9975009578516812E-2</v>
      </c>
      <c r="I41" s="17">
        <f t="shared" si="11"/>
        <v>0.32144555858628143</v>
      </c>
      <c r="J41" s="17">
        <f t="shared" si="11"/>
        <v>-4.7310816750252255E-2</v>
      </c>
    </row>
    <row r="42" spans="1:11" x14ac:dyDescent="0.25">
      <c r="A42" s="2" t="s">
        <v>38</v>
      </c>
      <c r="B42" s="3">
        <v>3100157.8500002916</v>
      </c>
      <c r="C42" s="3">
        <v>113235.90000000023</v>
      </c>
      <c r="D42" s="1">
        <f t="shared" si="12"/>
        <v>3213393.750000292</v>
      </c>
      <c r="E42" s="4">
        <f t="shared" si="10"/>
        <v>127596.58000002196</v>
      </c>
      <c r="F42" s="4">
        <f t="shared" si="10"/>
        <v>24934.499999999942</v>
      </c>
      <c r="G42" s="4">
        <f t="shared" si="10"/>
        <v>152531.08000002196</v>
      </c>
      <c r="H42" s="17">
        <f t="shared" si="11"/>
        <v>4.29247939437798E-2</v>
      </c>
      <c r="I42" s="17">
        <f t="shared" si="11"/>
        <v>0.28237944132255954</v>
      </c>
      <c r="J42" s="17">
        <f t="shared" si="11"/>
        <v>4.9832709417181563E-2</v>
      </c>
    </row>
    <row r="43" spans="1:11" x14ac:dyDescent="0.25">
      <c r="A43" s="2" t="s">
        <v>1</v>
      </c>
      <c r="B43" s="3">
        <v>931390.13000000385</v>
      </c>
      <c r="C43" s="3">
        <v>161613.74000000005</v>
      </c>
      <c r="D43" s="1">
        <f t="shared" si="12"/>
        <v>1093003.8700000038</v>
      </c>
      <c r="E43" s="4">
        <f t="shared" si="10"/>
        <v>-151035.59999999614</v>
      </c>
      <c r="F43" s="4">
        <f t="shared" si="10"/>
        <v>-9894.4099999999162</v>
      </c>
      <c r="G43" s="4">
        <f t="shared" si="10"/>
        <v>-160930.00999999605</v>
      </c>
      <c r="H43" s="17">
        <f t="shared" si="11"/>
        <v>-0.13953437710686731</v>
      </c>
      <c r="I43" s="17">
        <f t="shared" si="11"/>
        <v>-5.7690611204190112E-2</v>
      </c>
      <c r="J43" s="17">
        <f t="shared" si="11"/>
        <v>-0.1283401083317057</v>
      </c>
    </row>
    <row r="44" spans="1:11" x14ac:dyDescent="0.25">
      <c r="A44" s="2" t="s">
        <v>0</v>
      </c>
      <c r="B44" s="3">
        <v>292800</v>
      </c>
      <c r="C44" s="3">
        <v>30900</v>
      </c>
      <c r="D44" s="1">
        <f t="shared" si="12"/>
        <v>323700</v>
      </c>
      <c r="E44" s="4">
        <f t="shared" si="10"/>
        <v>-4600.0400000000373</v>
      </c>
      <c r="F44" s="4">
        <f t="shared" si="10"/>
        <v>4229.5</v>
      </c>
      <c r="G44" s="4">
        <f t="shared" si="10"/>
        <v>-370.54000000003725</v>
      </c>
      <c r="H44" s="17">
        <f t="shared" si="11"/>
        <v>-1.5467516413246066E-2</v>
      </c>
      <c r="I44" s="17">
        <f t="shared" si="11"/>
        <v>0.1585834536285409</v>
      </c>
      <c r="J44" s="17">
        <f t="shared" si="11"/>
        <v>-1.1433930402931325E-3</v>
      </c>
    </row>
    <row r="45" spans="1:11" s="13" customFormat="1" x14ac:dyDescent="0.25">
      <c r="A45" s="5" t="s">
        <v>20</v>
      </c>
      <c r="B45" s="6">
        <f t="shared" ref="B45:G45" si="13">SUM(B39:B44)</f>
        <v>53377295.184280768</v>
      </c>
      <c r="C45" s="6">
        <f t="shared" si="13"/>
        <v>3905838.540585001</v>
      </c>
      <c r="D45" s="6">
        <f t="shared" si="13"/>
        <v>57283133.724865772</v>
      </c>
      <c r="E45" s="6">
        <f t="shared" si="13"/>
        <v>-3019866.3857195545</v>
      </c>
      <c r="F45" s="6">
        <f t="shared" si="13"/>
        <v>701225.4220499997</v>
      </c>
      <c r="G45" s="6">
        <f t="shared" si="13"/>
        <v>-2318640.9636695506</v>
      </c>
      <c r="H45" s="15">
        <f t="shared" si="11"/>
        <v>-5.3546425062035927E-2</v>
      </c>
      <c r="I45" s="15">
        <f t="shared" si="11"/>
        <v>0.21881749718685767</v>
      </c>
      <c r="J45" s="15">
        <f t="shared" si="11"/>
        <v>-3.8902213495927193E-2</v>
      </c>
      <c r="K45" s="19"/>
    </row>
    <row r="46" spans="1:11" x14ac:dyDescent="0.25">
      <c r="H46" s="17"/>
      <c r="I46" s="17"/>
      <c r="J46" s="17"/>
    </row>
    <row r="47" spans="1:11" x14ac:dyDescent="0.25">
      <c r="A47" s="13" t="s">
        <v>6</v>
      </c>
      <c r="B47" s="3"/>
      <c r="H47" s="17"/>
      <c r="I47" s="17"/>
      <c r="J47" s="17"/>
    </row>
    <row r="48" spans="1:11" s="13" customFormat="1" x14ac:dyDescent="0.25">
      <c r="A48" s="10" t="s">
        <v>3</v>
      </c>
      <c r="B48" s="19">
        <v>37129738.170000285</v>
      </c>
      <c r="C48" s="19">
        <v>3203165.83</v>
      </c>
      <c r="D48" s="19">
        <f>SUM(B48:C48)</f>
        <v>40332904.000000283</v>
      </c>
      <c r="E48" s="20">
        <f t="shared" ref="E48:G53" si="14">+B48-B39</f>
        <v>-811183.4600001052</v>
      </c>
      <c r="F48" s="20">
        <f t="shared" si="14"/>
        <v>-21548.560000000056</v>
      </c>
      <c r="G48" s="20">
        <f t="shared" si="14"/>
        <v>-832732.02000010759</v>
      </c>
      <c r="H48" s="22">
        <f t="shared" ref="H48:J54" si="15">+E48/B39</f>
        <v>-2.138017278311689E-2</v>
      </c>
      <c r="I48" s="22">
        <f t="shared" si="15"/>
        <v>-6.6823158251853908E-3</v>
      </c>
      <c r="J48" s="22">
        <f t="shared" si="15"/>
        <v>-2.0228814625760268E-2</v>
      </c>
      <c r="K48" s="19"/>
    </row>
    <row r="49" spans="1:11" x14ac:dyDescent="0.25">
      <c r="A49" s="2" t="s">
        <v>49</v>
      </c>
      <c r="B49" s="1">
        <v>3461962.0262550004</v>
      </c>
      <c r="C49" s="1">
        <v>302999.121055</v>
      </c>
      <c r="D49" s="1">
        <f t="shared" ref="D49:D53" si="16">SUM(B49:C49)</f>
        <v>3764961.1473100004</v>
      </c>
      <c r="E49" s="4">
        <f t="shared" si="14"/>
        <v>-64038.55802499922</v>
      </c>
      <c r="F49" s="4">
        <f t="shared" si="14"/>
        <v>3859.6504699999932</v>
      </c>
      <c r="G49" s="4">
        <f t="shared" si="14"/>
        <v>-60178.90755499946</v>
      </c>
      <c r="H49" s="17">
        <f t="shared" si="15"/>
        <v>-1.8161811518268858E-2</v>
      </c>
      <c r="I49" s="17">
        <f t="shared" si="15"/>
        <v>1.2902511535679407E-2</v>
      </c>
      <c r="J49" s="17">
        <f t="shared" si="15"/>
        <v>-1.5732471672105439E-2</v>
      </c>
    </row>
    <row r="50" spans="1:11" x14ac:dyDescent="0.25">
      <c r="A50" s="2" t="s">
        <v>27</v>
      </c>
      <c r="B50" s="1">
        <v>10162486.809999984</v>
      </c>
      <c r="C50" s="1">
        <v>174000.91</v>
      </c>
      <c r="D50" s="1">
        <f t="shared" si="16"/>
        <v>10336487.719999984</v>
      </c>
      <c r="E50" s="4">
        <f t="shared" si="14"/>
        <v>2576461.8199998988</v>
      </c>
      <c r="F50" s="4">
        <f t="shared" si="14"/>
        <v>97765.869999999864</v>
      </c>
      <c r="G50" s="4">
        <f t="shared" si="14"/>
        <v>2674227.6899998989</v>
      </c>
      <c r="H50" s="17">
        <f t="shared" si="15"/>
        <v>0.33963265654887725</v>
      </c>
      <c r="I50" s="17">
        <f t="shared" si="15"/>
        <v>1.2824269522256391</v>
      </c>
      <c r="J50" s="17">
        <f t="shared" si="15"/>
        <v>0.34901291257794459</v>
      </c>
    </row>
    <row r="51" spans="1:11" x14ac:dyDescent="0.25">
      <c r="A51" s="2" t="s">
        <v>39</v>
      </c>
      <c r="B51" s="1">
        <v>3165921.7300002556</v>
      </c>
      <c r="C51" s="1">
        <v>140807.03999999983</v>
      </c>
      <c r="D51" s="1">
        <f t="shared" si="16"/>
        <v>3306728.7700002557</v>
      </c>
      <c r="E51" s="4">
        <f t="shared" si="14"/>
        <v>65763.879999964032</v>
      </c>
      <c r="F51" s="4">
        <f t="shared" si="14"/>
        <v>27571.139999999607</v>
      </c>
      <c r="G51" s="4">
        <f t="shared" si="14"/>
        <v>93335.019999963697</v>
      </c>
      <c r="H51" s="17">
        <f t="shared" si="15"/>
        <v>2.1213074682619095E-2</v>
      </c>
      <c r="I51" s="17">
        <f t="shared" si="15"/>
        <v>0.24348408940980334</v>
      </c>
      <c r="J51" s="17">
        <f t="shared" si="15"/>
        <v>2.9045621937851599E-2</v>
      </c>
    </row>
    <row r="52" spans="1:11" x14ac:dyDescent="0.25">
      <c r="A52" s="2" t="s">
        <v>1</v>
      </c>
      <c r="B52" s="1">
        <v>964595.7799999991</v>
      </c>
      <c r="C52" s="1">
        <v>184824.36999999997</v>
      </c>
      <c r="D52" s="1">
        <f t="shared" si="16"/>
        <v>1149420.149999999</v>
      </c>
      <c r="E52" s="4">
        <f t="shared" si="14"/>
        <v>33205.64999999525</v>
      </c>
      <c r="F52" s="4">
        <f t="shared" si="14"/>
        <v>23210.629999999917</v>
      </c>
      <c r="G52" s="4">
        <f t="shared" si="14"/>
        <v>56416.279999995138</v>
      </c>
      <c r="H52" s="17">
        <f t="shared" si="15"/>
        <v>3.5651709128585153E-2</v>
      </c>
      <c r="I52" s="17">
        <f t="shared" si="15"/>
        <v>0.14361792506008406</v>
      </c>
      <c r="J52" s="17">
        <f t="shared" si="15"/>
        <v>5.1615809923888867E-2</v>
      </c>
    </row>
    <row r="53" spans="1:11" x14ac:dyDescent="0.25">
      <c r="A53" s="2" t="s">
        <v>0</v>
      </c>
      <c r="B53" s="1">
        <v>284400</v>
      </c>
      <c r="C53" s="1">
        <v>32400</v>
      </c>
      <c r="D53" s="1">
        <f t="shared" si="16"/>
        <v>316800</v>
      </c>
      <c r="E53" s="4">
        <f t="shared" si="14"/>
        <v>-8400</v>
      </c>
      <c r="F53" s="4">
        <f t="shared" si="14"/>
        <v>1500</v>
      </c>
      <c r="G53" s="4">
        <f t="shared" si="14"/>
        <v>-6900</v>
      </c>
      <c r="H53" s="17">
        <f t="shared" si="15"/>
        <v>-2.8688524590163935E-2</v>
      </c>
      <c r="I53" s="17">
        <f t="shared" si="15"/>
        <v>4.8543689320388349E-2</v>
      </c>
      <c r="J53" s="17">
        <f t="shared" si="15"/>
        <v>-2.1316033364226137E-2</v>
      </c>
    </row>
    <row r="54" spans="1:11" x14ac:dyDescent="0.25">
      <c r="A54" s="5" t="s">
        <v>21</v>
      </c>
      <c r="B54" s="6">
        <f t="shared" ref="B54:G54" si="17">SUM(B48:B53)</f>
        <v>55169104.516255528</v>
      </c>
      <c r="C54" s="6">
        <f t="shared" si="17"/>
        <v>4038197.2710550004</v>
      </c>
      <c r="D54" s="6">
        <f t="shared" si="17"/>
        <v>59207301.787310526</v>
      </c>
      <c r="E54" s="6">
        <f t="shared" si="17"/>
        <v>1791809.3319747536</v>
      </c>
      <c r="F54" s="6">
        <f t="shared" si="17"/>
        <v>132358.73046999931</v>
      </c>
      <c r="G54" s="6">
        <f t="shared" si="17"/>
        <v>1924168.0624447507</v>
      </c>
      <c r="H54" s="15">
        <f t="shared" si="15"/>
        <v>3.3568754763400391E-2</v>
      </c>
      <c r="I54" s="15">
        <f t="shared" si="15"/>
        <v>3.3887404482975669E-2</v>
      </c>
      <c r="J54" s="15">
        <f t="shared" si="15"/>
        <v>3.3590481828152802E-2</v>
      </c>
    </row>
    <row r="55" spans="1:11" x14ac:dyDescent="0.25">
      <c r="H55" s="17"/>
      <c r="I55" s="17"/>
      <c r="J55" s="17"/>
    </row>
    <row r="56" spans="1:11" x14ac:dyDescent="0.25">
      <c r="A56" s="13" t="s">
        <v>53</v>
      </c>
      <c r="B56" s="3"/>
      <c r="H56" s="17"/>
      <c r="I56" s="17"/>
      <c r="J56" s="17"/>
    </row>
    <row r="57" spans="1:11" s="13" customFormat="1" x14ac:dyDescent="0.25">
      <c r="A57" s="10" t="s">
        <v>8</v>
      </c>
      <c r="B57" s="19">
        <v>36972230.630000293</v>
      </c>
      <c r="C57" s="19">
        <v>3875980.32</v>
      </c>
      <c r="D57" s="19">
        <f>SUM(B57:C57)</f>
        <v>40848210.950000294</v>
      </c>
      <c r="E57" s="20">
        <f t="shared" ref="E57:G62" si="18">+B57-B48</f>
        <v>-157507.53999999166</v>
      </c>
      <c r="F57" s="20">
        <f t="shared" si="18"/>
        <v>672814.48999999976</v>
      </c>
      <c r="G57" s="20">
        <f t="shared" si="18"/>
        <v>515306.95000001043</v>
      </c>
      <c r="H57" s="22">
        <f t="shared" ref="H57:J63" si="19">+E57/B48</f>
        <v>-4.2420859333517471E-3</v>
      </c>
      <c r="I57" s="22">
        <f t="shared" si="19"/>
        <v>0.21004672430587201</v>
      </c>
      <c r="J57" s="22">
        <f t="shared" si="19"/>
        <v>1.2776341371303361E-2</v>
      </c>
      <c r="K57" s="19"/>
    </row>
    <row r="58" spans="1:11" x14ac:dyDescent="0.25">
      <c r="A58" s="2" t="s">
        <v>49</v>
      </c>
      <c r="B58" s="33">
        <f>3380802.91+102790</f>
        <v>3483592.91</v>
      </c>
      <c r="C58" s="1">
        <v>344451.99412000005</v>
      </c>
      <c r="D58" s="1">
        <f t="shared" ref="D58:D62" si="20">SUM(B58:C58)</f>
        <v>3828044.9041200001</v>
      </c>
      <c r="E58" s="4">
        <f t="shared" si="18"/>
        <v>21630.883744999766</v>
      </c>
      <c r="F58" s="4">
        <f t="shared" si="18"/>
        <v>41452.873065000051</v>
      </c>
      <c r="G58" s="4">
        <f t="shared" si="18"/>
        <v>63083.756809999701</v>
      </c>
      <c r="H58" s="17">
        <f t="shared" si="19"/>
        <v>6.2481574266136921E-3</v>
      </c>
      <c r="I58" s="17">
        <f t="shared" si="19"/>
        <v>0.13680855878613449</v>
      </c>
      <c r="J58" s="17">
        <f t="shared" si="19"/>
        <v>1.6755486800991811E-2</v>
      </c>
    </row>
    <row r="59" spans="1:11" x14ac:dyDescent="0.25">
      <c r="A59" s="2" t="s">
        <v>27</v>
      </c>
      <c r="B59" s="1">
        <v>10842864.550000077</v>
      </c>
      <c r="C59" s="1">
        <v>203142.89000000138</v>
      </c>
      <c r="D59" s="1">
        <f t="shared" si="20"/>
        <v>11046007.440000078</v>
      </c>
      <c r="E59" s="4">
        <f t="shared" si="18"/>
        <v>680377.74000009336</v>
      </c>
      <c r="F59" s="4">
        <f t="shared" si="18"/>
        <v>29141.980000001378</v>
      </c>
      <c r="G59" s="4">
        <f t="shared" si="18"/>
        <v>709519.7200000938</v>
      </c>
      <c r="H59" s="17">
        <f t="shared" si="19"/>
        <v>6.6949926009310559E-2</v>
      </c>
      <c r="I59" s="17">
        <f t="shared" si="19"/>
        <v>0.16748176776777418</v>
      </c>
      <c r="J59" s="17">
        <f t="shared" si="19"/>
        <v>6.8642244756625601E-2</v>
      </c>
    </row>
    <row r="60" spans="1:11" x14ac:dyDescent="0.25">
      <c r="A60" s="2" t="s">
        <v>40</v>
      </c>
      <c r="B60" s="1">
        <v>3591783.0499996301</v>
      </c>
      <c r="C60" s="1">
        <v>218840.81999999945</v>
      </c>
      <c r="D60" s="1">
        <f t="shared" si="20"/>
        <v>3810623.8699996294</v>
      </c>
      <c r="E60" s="4">
        <f t="shared" si="18"/>
        <v>425861.31999937445</v>
      </c>
      <c r="F60" s="4">
        <f t="shared" si="18"/>
        <v>78033.77999999962</v>
      </c>
      <c r="G60" s="4">
        <f t="shared" si="18"/>
        <v>503895.09999937378</v>
      </c>
      <c r="H60" s="17">
        <f t="shared" si="19"/>
        <v>0.13451416564216198</v>
      </c>
      <c r="I60" s="17">
        <f t="shared" si="19"/>
        <v>0.55418947802609664</v>
      </c>
      <c r="J60" s="17">
        <f t="shared" si="19"/>
        <v>0.15238476907174181</v>
      </c>
    </row>
    <row r="61" spans="1:11" x14ac:dyDescent="0.25">
      <c r="A61" s="2" t="s">
        <v>54</v>
      </c>
      <c r="B61" s="33">
        <f>176152.37+1253769.51</f>
        <v>1429921.88</v>
      </c>
      <c r="C61" s="1">
        <v>15868.919999999998</v>
      </c>
      <c r="D61" s="1">
        <f t="shared" si="20"/>
        <v>1445790.7999999998</v>
      </c>
      <c r="E61" s="4">
        <f t="shared" si="18"/>
        <v>465326.10000000079</v>
      </c>
      <c r="F61" s="4">
        <f t="shared" si="18"/>
        <v>-168955.44999999995</v>
      </c>
      <c r="G61" s="4">
        <f t="shared" si="18"/>
        <v>296370.65000000084</v>
      </c>
      <c r="H61" s="17">
        <f t="shared" si="19"/>
        <v>0.48240528275999844</v>
      </c>
      <c r="I61" s="17">
        <f t="shared" si="19"/>
        <v>-0.91414054326277416</v>
      </c>
      <c r="J61" s="17">
        <f t="shared" si="19"/>
        <v>0.25784361793205129</v>
      </c>
    </row>
    <row r="62" spans="1:11" x14ac:dyDescent="0.25">
      <c r="A62" s="2" t="s">
        <v>0</v>
      </c>
      <c r="B62" s="1">
        <v>279289</v>
      </c>
      <c r="C62" s="1">
        <v>44400</v>
      </c>
      <c r="D62" s="1">
        <f t="shared" si="20"/>
        <v>323689</v>
      </c>
      <c r="E62" s="4">
        <f t="shared" si="18"/>
        <v>-5111</v>
      </c>
      <c r="F62" s="4">
        <f t="shared" si="18"/>
        <v>12000</v>
      </c>
      <c r="G62" s="4">
        <f t="shared" si="18"/>
        <v>6889</v>
      </c>
      <c r="H62" s="17">
        <f t="shared" si="19"/>
        <v>-1.7971167369901547E-2</v>
      </c>
      <c r="I62" s="17">
        <f t="shared" si="19"/>
        <v>0.37037037037037035</v>
      </c>
      <c r="J62" s="17">
        <f t="shared" si="19"/>
        <v>2.1745580808080808E-2</v>
      </c>
    </row>
    <row r="63" spans="1:11" x14ac:dyDescent="0.25">
      <c r="A63" s="5" t="s">
        <v>22</v>
      </c>
      <c r="B63" s="6">
        <f t="shared" ref="B63:G63" si="21">SUM(B57:B62)</f>
        <v>56599682.020000003</v>
      </c>
      <c r="C63" s="6">
        <f t="shared" si="21"/>
        <v>4702684.944120001</v>
      </c>
      <c r="D63" s="6">
        <f t="shared" si="21"/>
        <v>61302366.964120001</v>
      </c>
      <c r="E63" s="6">
        <f t="shared" si="21"/>
        <v>1430577.5037444767</v>
      </c>
      <c r="F63" s="6">
        <f t="shared" si="21"/>
        <v>664487.67306500091</v>
      </c>
      <c r="G63" s="6">
        <f t="shared" si="21"/>
        <v>2095065.1768094786</v>
      </c>
      <c r="H63" s="15">
        <f t="shared" si="19"/>
        <v>2.5930772599779252E-2</v>
      </c>
      <c r="I63" s="15">
        <f t="shared" si="19"/>
        <v>0.16455057256066147</v>
      </c>
      <c r="J63" s="15">
        <f t="shared" si="19"/>
        <v>3.5385250020944184E-2</v>
      </c>
    </row>
    <row r="64" spans="1:11" x14ac:dyDescent="0.25">
      <c r="B64" s="7"/>
      <c r="H64" s="17"/>
      <c r="I64" s="17"/>
      <c r="J64" s="17"/>
    </row>
    <row r="65" spans="1:11" x14ac:dyDescent="0.25">
      <c r="A65" s="13" t="s">
        <v>55</v>
      </c>
      <c r="B65" s="3"/>
      <c r="H65" s="17"/>
      <c r="I65" s="17"/>
      <c r="J65" s="17"/>
    </row>
    <row r="66" spans="1:11" s="13" customFormat="1" x14ac:dyDescent="0.25">
      <c r="A66" s="10" t="s">
        <v>8</v>
      </c>
      <c r="B66" s="19">
        <v>36822567.830000021</v>
      </c>
      <c r="C66" s="19">
        <v>4124413.1700000004</v>
      </c>
      <c r="D66" s="19">
        <f t="shared" ref="D66:D71" si="22">SUM(B66:C66)</f>
        <v>40946981.000000022</v>
      </c>
      <c r="E66" s="20">
        <f t="shared" ref="E66:G71" si="23">+B66-B57</f>
        <v>-149662.80000027269</v>
      </c>
      <c r="F66" s="20">
        <f t="shared" si="23"/>
        <v>248432.85000000056</v>
      </c>
      <c r="G66" s="20">
        <f t="shared" si="23"/>
        <v>98770.049999728799</v>
      </c>
      <c r="H66" s="22">
        <f t="shared" ref="H66:J72" si="24">+E66/B57</f>
        <v>-4.0479786437021773E-3</v>
      </c>
      <c r="I66" s="22">
        <f t="shared" si="24"/>
        <v>6.4095487977090804E-2</v>
      </c>
      <c r="J66" s="22">
        <f t="shared" si="24"/>
        <v>2.4179773777761519E-3</v>
      </c>
      <c r="K66" s="19"/>
    </row>
    <row r="67" spans="1:11" x14ac:dyDescent="0.25">
      <c r="A67" s="2" t="s">
        <v>49</v>
      </c>
      <c r="B67" s="34">
        <f>3475320.6+(500000*0.0905)</f>
        <v>3520570.6</v>
      </c>
      <c r="C67" s="1">
        <v>375729.57413000002</v>
      </c>
      <c r="D67" s="1">
        <f t="shared" si="22"/>
        <v>3896300.1741300002</v>
      </c>
      <c r="E67" s="4">
        <f t="shared" si="23"/>
        <v>36977.689999999944</v>
      </c>
      <c r="F67" s="4">
        <f t="shared" si="23"/>
        <v>31277.580009999976</v>
      </c>
      <c r="G67" s="4">
        <f t="shared" si="23"/>
        <v>68255.270010000095</v>
      </c>
      <c r="H67" s="17">
        <f t="shared" si="24"/>
        <v>1.0614813772829714E-2</v>
      </c>
      <c r="I67" s="17">
        <f t="shared" si="24"/>
        <v>9.080388717129477E-2</v>
      </c>
      <c r="J67" s="17">
        <f t="shared" si="24"/>
        <v>1.783032114815037E-2</v>
      </c>
    </row>
    <row r="68" spans="1:11" x14ac:dyDescent="0.25">
      <c r="A68" s="2" t="s">
        <v>27</v>
      </c>
      <c r="B68" s="1">
        <v>10636132.059999997</v>
      </c>
      <c r="C68" s="1">
        <v>185701.86999999973</v>
      </c>
      <c r="D68" s="1">
        <f t="shared" si="22"/>
        <v>10821833.929999996</v>
      </c>
      <c r="E68" s="4">
        <f t="shared" si="23"/>
        <v>-206732.49000008032</v>
      </c>
      <c r="F68" s="4">
        <f t="shared" si="23"/>
        <v>-17441.020000001648</v>
      </c>
      <c r="G68" s="4">
        <f t="shared" si="23"/>
        <v>-224173.51000008173</v>
      </c>
      <c r="H68" s="17">
        <f t="shared" si="24"/>
        <v>-1.9066224524595655E-2</v>
      </c>
      <c r="I68" s="17">
        <f t="shared" si="24"/>
        <v>-8.5855921415716449E-2</v>
      </c>
      <c r="J68" s="17">
        <f t="shared" si="24"/>
        <v>-2.0294528246314503E-2</v>
      </c>
    </row>
    <row r="69" spans="1:11" x14ac:dyDescent="0.25">
      <c r="A69" s="2" t="s">
        <v>41</v>
      </c>
      <c r="B69" s="1">
        <v>3849948.7499998733</v>
      </c>
      <c r="C69" s="1">
        <v>221815.7399999995</v>
      </c>
      <c r="D69" s="1">
        <f t="shared" si="22"/>
        <v>4071764.4899998726</v>
      </c>
      <c r="E69" s="4">
        <f t="shared" si="23"/>
        <v>258165.70000024326</v>
      </c>
      <c r="F69" s="4">
        <f t="shared" si="23"/>
        <v>2974.9200000000419</v>
      </c>
      <c r="G69" s="4">
        <f t="shared" si="23"/>
        <v>261140.62000024319</v>
      </c>
      <c r="H69" s="17">
        <f t="shared" si="24"/>
        <v>7.1876752132974689E-2</v>
      </c>
      <c r="I69" s="17">
        <f t="shared" si="24"/>
        <v>1.3593990371631989E-2</v>
      </c>
      <c r="J69" s="17">
        <f t="shared" si="24"/>
        <v>6.852962373330973E-2</v>
      </c>
    </row>
    <row r="70" spans="1:11" x14ac:dyDescent="0.25">
      <c r="A70" s="2" t="s">
        <v>56</v>
      </c>
      <c r="B70" s="34">
        <f>610940+500000</f>
        <v>1110940</v>
      </c>
      <c r="C70" s="1">
        <v>132143.35999999987</v>
      </c>
      <c r="D70" s="1">
        <f t="shared" si="22"/>
        <v>1243083.3599999999</v>
      </c>
      <c r="E70" s="4">
        <f t="shared" si="23"/>
        <v>-318981.87999999989</v>
      </c>
      <c r="F70" s="4">
        <f>+C70-C61</f>
        <v>116274.43999999987</v>
      </c>
      <c r="G70" s="4">
        <f t="shared" si="23"/>
        <v>-202707.43999999994</v>
      </c>
      <c r="H70" s="17">
        <f t="shared" si="24"/>
        <v>-0.22307643827367682</v>
      </c>
      <c r="I70" s="17">
        <f t="shared" si="24"/>
        <v>7.3271804256370237</v>
      </c>
      <c r="J70" s="17">
        <f>+G70/D61</f>
        <v>-0.14020523577823291</v>
      </c>
    </row>
    <row r="71" spans="1:11" x14ac:dyDescent="0.25">
      <c r="A71" s="2" t="s">
        <v>0</v>
      </c>
      <c r="B71" s="1">
        <v>278400</v>
      </c>
      <c r="C71" s="1">
        <v>44500</v>
      </c>
      <c r="D71" s="1">
        <f t="shared" si="22"/>
        <v>322900</v>
      </c>
      <c r="E71" s="4">
        <f t="shared" si="23"/>
        <v>-889</v>
      </c>
      <c r="F71" s="4">
        <f t="shared" si="23"/>
        <v>100</v>
      </c>
      <c r="G71" s="4">
        <f t="shared" si="23"/>
        <v>-789</v>
      </c>
      <c r="H71" s="17">
        <f t="shared" si="24"/>
        <v>-3.1830827565711502E-3</v>
      </c>
      <c r="I71" s="17">
        <f t="shared" si="24"/>
        <v>2.2522522522522522E-3</v>
      </c>
      <c r="J71" s="17">
        <f t="shared" si="24"/>
        <v>-2.4375249081680255E-3</v>
      </c>
    </row>
    <row r="72" spans="1:11" x14ac:dyDescent="0.25">
      <c r="A72" s="5" t="s">
        <v>42</v>
      </c>
      <c r="B72" s="31">
        <f>SUM(B66:B71)</f>
        <v>56218559.23999989</v>
      </c>
      <c r="C72" s="31">
        <f>SUM(C66:C71)</f>
        <v>5084303.7141299993</v>
      </c>
      <c r="D72" s="31">
        <f>SUM(D66:D71)</f>
        <v>61302862.95412989</v>
      </c>
      <c r="E72" s="6">
        <f t="shared" ref="E72:G72" si="25">SUM(E66:E71)</f>
        <v>-381122.78000010969</v>
      </c>
      <c r="F72" s="6">
        <f t="shared" si="25"/>
        <v>381618.77000999881</v>
      </c>
      <c r="G72" s="6">
        <f t="shared" si="25"/>
        <v>495.9900098904036</v>
      </c>
      <c r="H72" s="15">
        <f t="shared" si="24"/>
        <v>-6.7336558510246855E-3</v>
      </c>
      <c r="I72" s="15">
        <f t="shared" si="24"/>
        <v>8.1149125349584725E-2</v>
      </c>
      <c r="J72" s="15">
        <f t="shared" si="24"/>
        <v>8.09087861453546E-6</v>
      </c>
    </row>
    <row r="73" spans="1:11" x14ac:dyDescent="0.25">
      <c r="A73" s="2"/>
      <c r="B73" s="26"/>
      <c r="D73" s="25"/>
      <c r="E73" s="18"/>
      <c r="F73" s="18"/>
      <c r="G73" s="18"/>
      <c r="H73" s="17"/>
      <c r="I73" s="17"/>
      <c r="J73" s="17"/>
    </row>
    <row r="74" spans="1:11" x14ac:dyDescent="0.25">
      <c r="A74" s="2"/>
      <c r="D74" s="30" t="s">
        <v>48</v>
      </c>
      <c r="E74" s="18"/>
      <c r="F74" s="18"/>
      <c r="G74" s="18"/>
      <c r="H74" s="17"/>
      <c r="I74" s="17"/>
      <c r="J74" s="17"/>
    </row>
    <row r="75" spans="1:11" x14ac:dyDescent="0.25">
      <c r="A75" s="2"/>
      <c r="D75" s="25" t="s">
        <v>8</v>
      </c>
      <c r="E75" s="18"/>
      <c r="F75" s="18"/>
      <c r="G75" s="18"/>
      <c r="H75" s="17">
        <f>+H21+H30+H39+H48+H57+H66</f>
        <v>-0.11455893840054224</v>
      </c>
      <c r="I75" s="17">
        <f>+I21+I30+I39+I48+I57+I66</f>
        <v>0.18178025272947773</v>
      </c>
      <c r="J75" s="17">
        <f>+J21+J30+J39+J48+J57+J66</f>
        <v>-9.4978580178801869E-2</v>
      </c>
    </row>
    <row r="76" spans="1:11" x14ac:dyDescent="0.25">
      <c r="A76" s="2"/>
      <c r="D76" s="25" t="s">
        <v>49</v>
      </c>
      <c r="E76" s="18"/>
      <c r="F76" s="18"/>
      <c r="G76" s="18"/>
      <c r="H76" s="17">
        <f t="shared" ref="H76:J76" si="26">+H22+H31+H40+H49+H58+H67</f>
        <v>-9.6967424494392621E-2</v>
      </c>
      <c r="I76" s="17">
        <f t="shared" si="26"/>
        <v>0.1278051891187334</v>
      </c>
      <c r="J76" s="17">
        <f t="shared" si="26"/>
        <v>-8.2024472801941695E-2</v>
      </c>
    </row>
    <row r="77" spans="1:11" x14ac:dyDescent="0.25">
      <c r="A77" s="2"/>
      <c r="B77" s="26"/>
      <c r="D77" s="25" t="s">
        <v>47</v>
      </c>
      <c r="E77" s="18"/>
      <c r="F77" s="18"/>
      <c r="G77" s="18"/>
      <c r="H77" s="17">
        <f t="shared" ref="H77:J77" si="27">+H23+H32+H41+H50+H59+H68</f>
        <v>0.53215343258600556</v>
      </c>
      <c r="I77" s="17">
        <f t="shared" si="27"/>
        <v>2.5428057023282467</v>
      </c>
      <c r="J77" s="17">
        <f t="shared" si="27"/>
        <v>0.52930824437534996</v>
      </c>
    </row>
    <row r="78" spans="1:11" x14ac:dyDescent="0.25">
      <c r="A78" s="2"/>
      <c r="B78" s="26"/>
      <c r="D78" s="25" t="s">
        <v>2</v>
      </c>
      <c r="E78" s="18"/>
      <c r="F78" s="18"/>
      <c r="G78" s="18"/>
      <c r="H78" s="17">
        <f t="shared" ref="H78:J78" si="28">+H24+H33+H42+H51+H60+H69</f>
        <v>0.17303346054637814</v>
      </c>
      <c r="I78" s="17">
        <f t="shared" si="28"/>
        <v>0.70714193001765291</v>
      </c>
      <c r="J78" s="17">
        <f t="shared" si="28"/>
        <v>0.19164804642226563</v>
      </c>
    </row>
    <row r="79" spans="1:11" x14ac:dyDescent="0.25">
      <c r="A79" s="2"/>
      <c r="B79" s="26"/>
      <c r="D79" s="25" t="s">
        <v>1</v>
      </c>
      <c r="E79" s="18"/>
      <c r="F79" s="18"/>
      <c r="G79" s="18"/>
      <c r="H79" s="17">
        <f t="shared" ref="H79:J79" si="29">+H25+H34+H43+H52+H61+H70</f>
        <v>-6.8230984431322833E-2</v>
      </c>
      <c r="I79" s="17">
        <f t="shared" si="29"/>
        <v>6.4317950617216813</v>
      </c>
      <c r="J79" s="17">
        <f t="shared" si="29"/>
        <v>-0.16582034054729894</v>
      </c>
    </row>
    <row r="80" spans="1:11" x14ac:dyDescent="0.25">
      <c r="A80" s="2"/>
      <c r="B80" s="26"/>
      <c r="D80" s="25" t="s">
        <v>0</v>
      </c>
      <c r="E80" s="18"/>
      <c r="F80" s="18"/>
      <c r="G80" s="18"/>
      <c r="H80" s="17">
        <f t="shared" ref="H80:J80" si="30">+H26+H35+H44+H53+H62+H71</f>
        <v>-0.14009722619756063</v>
      </c>
      <c r="I80" s="17">
        <f t="shared" si="30"/>
        <v>0.67604409946719191</v>
      </c>
      <c r="J80" s="17">
        <f t="shared" si="30"/>
        <v>-7.7113665720551852E-2</v>
      </c>
    </row>
    <row r="81" spans="1:11" s="13" customFormat="1" x14ac:dyDescent="0.25">
      <c r="A81" s="10"/>
      <c r="B81" s="30"/>
      <c r="D81" s="37" t="s">
        <v>46</v>
      </c>
      <c r="E81" s="38"/>
      <c r="F81" s="38"/>
      <c r="G81" s="38"/>
      <c r="H81" s="39">
        <f t="shared" ref="H81:J81" si="31">+H27+H36+H45+H54+H63+H72</f>
        <v>-1.0482432504578941E-2</v>
      </c>
      <c r="I81" s="39">
        <f t="shared" si="31"/>
        <v>0.17721752442191685</v>
      </c>
      <c r="J81" s="39">
        <f t="shared" si="31"/>
        <v>-1.0433495469343392E-3</v>
      </c>
      <c r="K81" s="19"/>
    </row>
    <row r="82" spans="1:11" x14ac:dyDescent="0.25">
      <c r="D82" s="24"/>
    </row>
    <row r="83" spans="1:11" x14ac:dyDescent="0.25">
      <c r="A83" s="13" t="s">
        <v>33</v>
      </c>
    </row>
    <row r="84" spans="1:11" x14ac:dyDescent="0.25">
      <c r="A84" t="s">
        <v>44</v>
      </c>
    </row>
    <row r="85" spans="1:11" ht="31.5" customHeight="1" x14ac:dyDescent="0.25">
      <c r="A85" s="57" t="s">
        <v>70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1" ht="35.25" customHeight="1" x14ac:dyDescent="0.25">
      <c r="A86" s="55" t="s">
        <v>74</v>
      </c>
      <c r="B86" s="55"/>
      <c r="C86" s="55"/>
      <c r="D86" s="55"/>
      <c r="E86" s="55"/>
      <c r="F86" s="55"/>
      <c r="G86" s="55"/>
      <c r="H86" s="55"/>
      <c r="I86" s="55"/>
      <c r="J86" s="55"/>
    </row>
    <row r="87" spans="1:11" ht="39" customHeight="1" x14ac:dyDescent="0.25">
      <c r="A87" s="56" t="s">
        <v>75</v>
      </c>
      <c r="B87" s="56"/>
      <c r="C87" s="56"/>
      <c r="D87" s="56"/>
      <c r="E87" s="56"/>
      <c r="F87" s="56"/>
      <c r="G87" s="56"/>
      <c r="H87" s="56"/>
      <c r="I87" s="56"/>
      <c r="J87" s="56"/>
    </row>
  </sheetData>
  <mergeCells count="3">
    <mergeCell ref="A86:J86"/>
    <mergeCell ref="A87:J87"/>
    <mergeCell ref="A85:J85"/>
  </mergeCells>
  <conditionalFormatting sqref="H11:J63 E12:G63 E73:J74 F81:H81 B77:B81 B73 D74 E75:H80">
    <cfRule type="cellIs" dxfId="37" priority="5" operator="lessThan">
      <formula>0</formula>
    </cfRule>
  </conditionalFormatting>
  <conditionalFormatting sqref="E81">
    <cfRule type="cellIs" dxfId="36" priority="4" operator="lessThan">
      <formula>0</formula>
    </cfRule>
  </conditionalFormatting>
  <conditionalFormatting sqref="E66:J72">
    <cfRule type="cellIs" dxfId="35" priority="3" operator="lessThan">
      <formula>0</formula>
    </cfRule>
  </conditionalFormatting>
  <conditionalFormatting sqref="E64:J65">
    <cfRule type="cellIs" dxfId="34" priority="2" operator="lessThan">
      <formula>0</formula>
    </cfRule>
  </conditionalFormatting>
  <conditionalFormatting sqref="I75:J81">
    <cfRule type="cellIs" dxfId="33" priority="1" operator="lessThan">
      <formula>0</formula>
    </cfRule>
  </conditionalFormatting>
  <pageMargins left="0.45" right="0.45" top="0.5" bottom="0.5" header="0.3" footer="0.3"/>
  <pageSetup scale="73" fitToHeight="5" orientation="landscape" r:id="rId1"/>
  <rowBreaks count="2" manualBreakCount="2">
    <brk id="46" max="9" man="1"/>
    <brk id="8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E64F-D06A-4C61-A9F7-E2377DA87DB0}">
  <dimension ref="A1:K84"/>
  <sheetViews>
    <sheetView zoomScaleNormal="100" workbookViewId="0">
      <pane ySplit="10" topLeftCell="A51" activePane="bottomLeft" state="frozen"/>
      <selection pane="bottomLeft" activeCell="P73" sqref="P73"/>
    </sheetView>
  </sheetViews>
  <sheetFormatPr defaultRowHeight="15" x14ac:dyDescent="0.25"/>
  <cols>
    <col min="1" max="1" width="27.7109375" customWidth="1"/>
    <col min="2" max="4" width="13.85546875" bestFit="1" customWidth="1"/>
    <col min="5" max="7" width="16.140625" customWidth="1"/>
    <col min="8" max="10" width="16.140625" style="9" customWidth="1"/>
    <col min="11" max="11" width="16.140625" customWidth="1"/>
  </cols>
  <sheetData>
    <row r="1" spans="1:11" x14ac:dyDescent="0.25">
      <c r="A1" t="s">
        <v>9</v>
      </c>
    </row>
    <row r="2" spans="1:11" x14ac:dyDescent="0.25">
      <c r="A2" t="s">
        <v>10</v>
      </c>
    </row>
    <row r="3" spans="1:11" x14ac:dyDescent="0.25">
      <c r="A3" s="13" t="s">
        <v>62</v>
      </c>
    </row>
    <row r="4" spans="1:11" x14ac:dyDescent="0.25">
      <c r="A4" t="s">
        <v>11</v>
      </c>
    </row>
    <row r="6" spans="1:11" x14ac:dyDescent="0.25">
      <c r="A6" t="s">
        <v>23</v>
      </c>
    </row>
    <row r="7" spans="1:11" x14ac:dyDescent="0.25">
      <c r="A7" t="s">
        <v>63</v>
      </c>
    </row>
    <row r="8" spans="1:11" x14ac:dyDescent="0.25">
      <c r="A8" t="s">
        <v>64</v>
      </c>
    </row>
    <row r="10" spans="1:11" s="12" customFormat="1" ht="60" x14ac:dyDescent="0.25">
      <c r="A10" s="11" t="s">
        <v>12</v>
      </c>
      <c r="B10" s="11" t="s">
        <v>13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28</v>
      </c>
      <c r="H10" s="11" t="s">
        <v>29</v>
      </c>
      <c r="I10" s="11" t="s">
        <v>18</v>
      </c>
      <c r="J10" s="11" t="s">
        <v>30</v>
      </c>
    </row>
    <row r="11" spans="1:11" x14ac:dyDescent="0.25">
      <c r="A11" s="10" t="s">
        <v>43</v>
      </c>
      <c r="B11" s="3"/>
      <c r="C11" s="3"/>
      <c r="D11" s="3"/>
      <c r="E11" s="3"/>
      <c r="F11" s="3"/>
      <c r="G11" s="3"/>
      <c r="H11" s="16"/>
      <c r="I11" s="16"/>
      <c r="J11" s="16"/>
    </row>
    <row r="12" spans="1:11" s="13" customFormat="1" x14ac:dyDescent="0.25">
      <c r="A12" s="10" t="s">
        <v>3</v>
      </c>
      <c r="B12" s="19">
        <v>5438311.5600000452</v>
      </c>
      <c r="C12" s="19">
        <v>66615.940000000046</v>
      </c>
      <c r="D12" s="19">
        <f>SUM(B12:C12)</f>
        <v>5504927.5000000456</v>
      </c>
      <c r="E12" s="20"/>
      <c r="F12" s="20"/>
      <c r="G12" s="20"/>
      <c r="H12" s="21"/>
      <c r="I12" s="21"/>
      <c r="J12" s="21"/>
      <c r="K12" s="19"/>
    </row>
    <row r="13" spans="1:11" x14ac:dyDescent="0.25">
      <c r="A13" s="2" t="s">
        <v>49</v>
      </c>
      <c r="B13" s="1">
        <v>492144.15038999997</v>
      </c>
      <c r="C13" s="1">
        <v>6175.229945</v>
      </c>
      <c r="D13" s="1">
        <f t="shared" ref="D13:D17" si="0">SUM(B13:C13)</f>
        <v>498319.38033499999</v>
      </c>
      <c r="E13" s="4"/>
      <c r="F13" s="4"/>
      <c r="G13" s="4"/>
      <c r="H13" s="16"/>
      <c r="I13" s="16"/>
      <c r="J13" s="16"/>
      <c r="K13" s="1"/>
    </row>
    <row r="14" spans="1:11" x14ac:dyDescent="0.25">
      <c r="A14" s="2" t="s">
        <v>26</v>
      </c>
      <c r="B14" s="1">
        <v>897552.18999999855</v>
      </c>
      <c r="C14" s="1">
        <v>291606.09999999998</v>
      </c>
      <c r="D14" s="1">
        <f t="shared" si="0"/>
        <v>1189158.2899999986</v>
      </c>
      <c r="E14" s="4"/>
      <c r="F14" s="4"/>
      <c r="G14" s="4"/>
      <c r="H14" s="16"/>
      <c r="I14" s="16"/>
      <c r="J14" s="16"/>
      <c r="K14" s="1"/>
    </row>
    <row r="15" spans="1:11" x14ac:dyDescent="0.25">
      <c r="A15" s="2" t="s">
        <v>34</v>
      </c>
      <c r="B15" s="1">
        <v>549713.47999999207</v>
      </c>
      <c r="C15" s="1">
        <v>7962.0800000000054</v>
      </c>
      <c r="D15" s="1">
        <f t="shared" si="0"/>
        <v>557675.55999999202</v>
      </c>
      <c r="E15" s="4"/>
      <c r="F15" s="4"/>
      <c r="G15" s="4"/>
      <c r="H15" s="16"/>
      <c r="I15" s="16"/>
      <c r="J15" s="16"/>
      <c r="K15" s="1"/>
    </row>
    <row r="16" spans="1:11" x14ac:dyDescent="0.25">
      <c r="A16" s="2" t="s">
        <v>1</v>
      </c>
      <c r="B16" s="1">
        <v>8925.3700000000008</v>
      </c>
      <c r="C16" s="1">
        <v>0</v>
      </c>
      <c r="D16" s="1">
        <f t="shared" si="0"/>
        <v>8925.3700000000008</v>
      </c>
      <c r="E16" s="4"/>
      <c r="F16" s="4"/>
      <c r="G16" s="4"/>
      <c r="H16" s="16"/>
      <c r="I16" s="16"/>
      <c r="J16" s="16"/>
      <c r="K16" s="1"/>
    </row>
    <row r="17" spans="1:11" x14ac:dyDescent="0.25">
      <c r="A17" s="2" t="s">
        <v>0</v>
      </c>
      <c r="B17" s="1">
        <v>58779.8</v>
      </c>
      <c r="C17" s="1">
        <v>1785.0000000000002</v>
      </c>
      <c r="D17" s="1">
        <f t="shared" si="0"/>
        <v>60564.800000000003</v>
      </c>
      <c r="E17" s="4"/>
      <c r="F17" s="4"/>
      <c r="G17" s="4"/>
      <c r="H17" s="16"/>
      <c r="I17" s="16"/>
      <c r="J17" s="16"/>
      <c r="K17" s="1"/>
    </row>
    <row r="18" spans="1:11" s="13" customFormat="1" x14ac:dyDescent="0.25">
      <c r="A18" s="5" t="s">
        <v>32</v>
      </c>
      <c r="B18" s="8">
        <f t="shared" ref="B18:G18" si="1">SUM(B12:B17)</f>
        <v>7445426.5503900358</v>
      </c>
      <c r="C18" s="8">
        <f t="shared" si="1"/>
        <v>374144.34994500002</v>
      </c>
      <c r="D18" s="8">
        <f t="shared" si="1"/>
        <v>7819570.9003350371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14"/>
      <c r="I18" s="14"/>
      <c r="J18" s="14"/>
    </row>
    <row r="19" spans="1:11" x14ac:dyDescent="0.25">
      <c r="A19" s="2"/>
      <c r="B19" s="3"/>
      <c r="C19" s="3"/>
      <c r="D19" s="3"/>
      <c r="E19" s="4"/>
      <c r="F19" s="3"/>
      <c r="G19" s="4"/>
      <c r="H19" s="16"/>
      <c r="I19" s="16"/>
      <c r="J19" s="16"/>
    </row>
    <row r="20" spans="1:11" x14ac:dyDescent="0.25">
      <c r="A20" s="10" t="s">
        <v>7</v>
      </c>
      <c r="B20" s="3"/>
      <c r="C20" s="3"/>
      <c r="D20" s="3"/>
      <c r="E20" s="3"/>
      <c r="F20" s="3"/>
      <c r="G20" s="3"/>
      <c r="H20" s="16"/>
      <c r="I20" s="16"/>
      <c r="J20" s="16"/>
    </row>
    <row r="21" spans="1:11" s="13" customFormat="1" x14ac:dyDescent="0.25">
      <c r="A21" s="10" t="s">
        <v>3</v>
      </c>
      <c r="B21" s="19">
        <v>5315451.2799999863</v>
      </c>
      <c r="C21" s="19">
        <v>60229.870000000039</v>
      </c>
      <c r="D21" s="19">
        <f>SUM(B21:C21)</f>
        <v>5375681.1499999864</v>
      </c>
      <c r="E21" s="20">
        <f t="shared" ref="E21:G26" si="2">+B21-B12</f>
        <v>-122860.28000005893</v>
      </c>
      <c r="F21" s="20">
        <f t="shared" si="2"/>
        <v>-6386.070000000007</v>
      </c>
      <c r="G21" s="20">
        <f t="shared" si="2"/>
        <v>-129246.35000005923</v>
      </c>
      <c r="H21" s="22">
        <f>+E21/B12</f>
        <v>-2.2591622168858953E-2</v>
      </c>
      <c r="I21" s="22">
        <f>+F21/C12</f>
        <v>-9.586399291220693E-2</v>
      </c>
      <c r="J21" s="22">
        <f>+G21/D12</f>
        <v>-2.3478301939500231E-2</v>
      </c>
    </row>
    <row r="22" spans="1:11" x14ac:dyDescent="0.25">
      <c r="A22" s="2" t="s">
        <v>49</v>
      </c>
      <c r="B22" s="1">
        <v>482987.70617000002</v>
      </c>
      <c r="C22" s="1">
        <v>5531.4100000000035</v>
      </c>
      <c r="D22" s="1">
        <f t="shared" ref="D22:D26" si="3">SUM(B22:C22)</f>
        <v>488519.11617000005</v>
      </c>
      <c r="E22" s="4">
        <f t="shared" si="2"/>
        <v>-9156.4442199999467</v>
      </c>
      <c r="F22" s="4">
        <f t="shared" si="2"/>
        <v>-643.81994499999655</v>
      </c>
      <c r="G22" s="4">
        <f t="shared" si="2"/>
        <v>-9800.2641649999423</v>
      </c>
      <c r="H22" s="17">
        <f t="shared" ref="H22:J27" si="4">+E22/B13</f>
        <v>-1.8605207869978574E-2</v>
      </c>
      <c r="I22" s="17">
        <f t="shared" si="4"/>
        <v>-0.10425845688892749</v>
      </c>
      <c r="J22" s="17">
        <f t="shared" si="4"/>
        <v>-1.9666632588946513E-2</v>
      </c>
    </row>
    <row r="23" spans="1:11" x14ac:dyDescent="0.25">
      <c r="A23" s="2" t="s">
        <v>35</v>
      </c>
      <c r="B23" s="1">
        <v>1057290.07</v>
      </c>
      <c r="C23" s="1">
        <v>409924.48999999964</v>
      </c>
      <c r="D23" s="1">
        <f t="shared" si="3"/>
        <v>1467214.5599999996</v>
      </c>
      <c r="E23" s="4">
        <f t="shared" si="2"/>
        <v>159737.88000000152</v>
      </c>
      <c r="F23" s="4">
        <f t="shared" si="2"/>
        <v>118318.38999999966</v>
      </c>
      <c r="G23" s="4">
        <f t="shared" si="2"/>
        <v>278056.27000000095</v>
      </c>
      <c r="H23" s="17">
        <f t="shared" si="4"/>
        <v>0.1779705757277488</v>
      </c>
      <c r="I23" s="17">
        <f t="shared" si="4"/>
        <v>0.40574730775522072</v>
      </c>
      <c r="J23" s="17">
        <f t="shared" si="4"/>
        <v>0.23382612082702739</v>
      </c>
    </row>
    <row r="24" spans="1:11" x14ac:dyDescent="0.25">
      <c r="A24" s="2" t="s">
        <v>36</v>
      </c>
      <c r="B24" s="1">
        <v>529819.03999999235</v>
      </c>
      <c r="C24" s="1">
        <v>7024.2300000000032</v>
      </c>
      <c r="D24" s="1">
        <f t="shared" si="3"/>
        <v>536843.26999999234</v>
      </c>
      <c r="E24" s="4">
        <f t="shared" si="2"/>
        <v>-19894.439999999711</v>
      </c>
      <c r="F24" s="4">
        <f t="shared" si="2"/>
        <v>-937.85000000000218</v>
      </c>
      <c r="G24" s="4">
        <f t="shared" si="2"/>
        <v>-20832.289999999688</v>
      </c>
      <c r="H24" s="17">
        <f t="shared" si="4"/>
        <v>-3.6190562399888757E-2</v>
      </c>
      <c r="I24" s="17">
        <f t="shared" si="4"/>
        <v>-0.11778957257400095</v>
      </c>
      <c r="J24" s="17">
        <f t="shared" si="4"/>
        <v>-3.7355572835216205E-2</v>
      </c>
    </row>
    <row r="25" spans="1:11" x14ac:dyDescent="0.25">
      <c r="A25" s="2" t="s">
        <v>1</v>
      </c>
      <c r="B25" s="1">
        <v>6070.47</v>
      </c>
      <c r="C25" s="1">
        <v>0</v>
      </c>
      <c r="D25" s="1">
        <f t="shared" si="3"/>
        <v>6070.47</v>
      </c>
      <c r="E25" s="4">
        <f t="shared" si="2"/>
        <v>-2854.9000000000005</v>
      </c>
      <c r="F25" s="4">
        <f t="shared" si="2"/>
        <v>0</v>
      </c>
      <c r="G25" s="4">
        <f t="shared" si="2"/>
        <v>-2854.9000000000005</v>
      </c>
      <c r="H25" s="17">
        <f t="shared" si="4"/>
        <v>-0.31986349025306515</v>
      </c>
      <c r="I25" s="17">
        <v>0</v>
      </c>
      <c r="J25" s="17">
        <f t="shared" si="4"/>
        <v>-0.31986349025306515</v>
      </c>
    </row>
    <row r="26" spans="1:11" x14ac:dyDescent="0.25">
      <c r="A26" s="2" t="s">
        <v>0</v>
      </c>
      <c r="B26" s="1">
        <v>48650.71</v>
      </c>
      <c r="C26" s="1">
        <v>1162.01</v>
      </c>
      <c r="D26" s="1">
        <f t="shared" si="3"/>
        <v>49812.72</v>
      </c>
      <c r="E26" s="4">
        <f t="shared" si="2"/>
        <v>-10129.090000000004</v>
      </c>
      <c r="F26" s="4">
        <f t="shared" si="2"/>
        <v>-622.99000000000024</v>
      </c>
      <c r="G26" s="4">
        <f t="shared" si="2"/>
        <v>-10752.080000000002</v>
      </c>
      <c r="H26" s="17">
        <f t="shared" si="4"/>
        <v>-0.17232263464659633</v>
      </c>
      <c r="I26" s="17">
        <f t="shared" si="4"/>
        <v>-0.349014005602241</v>
      </c>
      <c r="J26" s="17">
        <f t="shared" si="4"/>
        <v>-0.17753018254827888</v>
      </c>
    </row>
    <row r="27" spans="1:11" s="13" customFormat="1" x14ac:dyDescent="0.25">
      <c r="A27" s="5" t="s">
        <v>31</v>
      </c>
      <c r="B27" s="8">
        <f t="shared" ref="B27:G27" si="5">SUM(B21:B26)</f>
        <v>7440269.276169979</v>
      </c>
      <c r="C27" s="8">
        <f t="shared" si="5"/>
        <v>483872.00999999966</v>
      </c>
      <c r="D27" s="8">
        <f t="shared" si="5"/>
        <v>7924141.2861699779</v>
      </c>
      <c r="E27" s="6">
        <f t="shared" si="5"/>
        <v>-5157.2742200570783</v>
      </c>
      <c r="F27" s="6">
        <f t="shared" si="5"/>
        <v>109727.66005499965</v>
      </c>
      <c r="G27" s="6">
        <f t="shared" si="5"/>
        <v>104570.38583494209</v>
      </c>
      <c r="H27" s="15">
        <f t="shared" si="4"/>
        <v>-6.9267679764927772E-4</v>
      </c>
      <c r="I27" s="15">
        <f t="shared" si="4"/>
        <v>0.29327627176818211</v>
      </c>
      <c r="J27" s="15">
        <f t="shared" si="4"/>
        <v>1.3372905900816332E-2</v>
      </c>
    </row>
    <row r="28" spans="1:11" x14ac:dyDescent="0.25">
      <c r="A28" s="2"/>
      <c r="B28" s="3"/>
      <c r="C28" s="3"/>
      <c r="D28" s="3"/>
      <c r="E28" s="4"/>
      <c r="F28" s="3"/>
      <c r="G28" s="4"/>
      <c r="H28" s="16"/>
      <c r="I28" s="16"/>
      <c r="J28" s="16"/>
    </row>
    <row r="29" spans="1:11" s="43" customFormat="1" x14ac:dyDescent="0.25">
      <c r="A29" s="10" t="s">
        <v>5</v>
      </c>
      <c r="B29" s="41"/>
      <c r="C29" s="41"/>
      <c r="D29" s="41"/>
      <c r="E29" s="41"/>
      <c r="F29" s="41"/>
      <c r="G29" s="41"/>
      <c r="H29" s="42"/>
      <c r="I29" s="42"/>
      <c r="J29" s="42"/>
    </row>
    <row r="30" spans="1:11" s="47" customFormat="1" x14ac:dyDescent="0.25">
      <c r="A30" s="10" t="s">
        <v>8</v>
      </c>
      <c r="B30" s="53">
        <v>4791029.9899999909</v>
      </c>
      <c r="C30" s="53">
        <v>53262.430000000015</v>
      </c>
      <c r="D30" s="53">
        <v>4844292.4199999906</v>
      </c>
      <c r="E30" s="45">
        <f t="shared" ref="E30:G35" si="6">+B30-B21</f>
        <v>-524421.28999999538</v>
      </c>
      <c r="F30" s="45">
        <f t="shared" si="6"/>
        <v>-6967.4400000000242</v>
      </c>
      <c r="G30" s="45">
        <f t="shared" si="6"/>
        <v>-531388.72999999579</v>
      </c>
      <c r="H30" s="46">
        <f t="shared" ref="H30:J33" si="7">+E30/B21</f>
        <v>-9.8659786794245016E-2</v>
      </c>
      <c r="I30" s="46">
        <f t="shared" si="7"/>
        <v>-0.11568080754615641</v>
      </c>
      <c r="J30" s="46">
        <f t="shared" si="7"/>
        <v>-9.8850492648731067E-2</v>
      </c>
    </row>
    <row r="31" spans="1:11" s="43" customFormat="1" x14ac:dyDescent="0.25">
      <c r="A31" s="2" t="s">
        <v>65</v>
      </c>
      <c r="B31" s="44">
        <v>438328.04530000023</v>
      </c>
      <c r="C31" s="44">
        <v>5054.7067999999999</v>
      </c>
      <c r="D31" s="44">
        <v>443382.75210000027</v>
      </c>
      <c r="E31" s="48">
        <f t="shared" si="6"/>
        <v>-44659.660869999789</v>
      </c>
      <c r="F31" s="48">
        <f t="shared" si="6"/>
        <v>-476.70320000000356</v>
      </c>
      <c r="G31" s="48">
        <f t="shared" si="6"/>
        <v>-45136.364069999778</v>
      </c>
      <c r="H31" s="49">
        <f t="shared" si="7"/>
        <v>-9.2465419511693875E-2</v>
      </c>
      <c r="I31" s="49">
        <f t="shared" si="7"/>
        <v>-8.6181136455262444E-2</v>
      </c>
      <c r="J31" s="49">
        <f t="shared" si="7"/>
        <v>-9.2394263757516401E-2</v>
      </c>
    </row>
    <row r="32" spans="1:11" s="43" customFormat="1" x14ac:dyDescent="0.25">
      <c r="A32" s="2" t="s">
        <v>25</v>
      </c>
      <c r="B32" s="44">
        <v>986536.76999999967</v>
      </c>
      <c r="C32" s="44">
        <v>438773.77999999956</v>
      </c>
      <c r="D32" s="44">
        <v>1425310.5499999993</v>
      </c>
      <c r="E32" s="48">
        <f t="shared" si="6"/>
        <v>-70753.300000000396</v>
      </c>
      <c r="F32" s="48">
        <f t="shared" si="6"/>
        <v>28849.289999999921</v>
      </c>
      <c r="G32" s="48">
        <f t="shared" si="6"/>
        <v>-41904.010000000242</v>
      </c>
      <c r="H32" s="49">
        <f t="shared" si="7"/>
        <v>-6.6919478398203808E-2</v>
      </c>
      <c r="I32" s="49">
        <f t="shared" si="7"/>
        <v>7.0377083350155412E-2</v>
      </c>
      <c r="J32" s="49">
        <f t="shared" si="7"/>
        <v>-2.8560246839426304E-2</v>
      </c>
    </row>
    <row r="33" spans="1:11" s="43" customFormat="1" x14ac:dyDescent="0.25">
      <c r="A33" s="2" t="s">
        <v>37</v>
      </c>
      <c r="B33" s="44">
        <v>440022.25999998586</v>
      </c>
      <c r="C33" s="44">
        <v>5248.6299999999992</v>
      </c>
      <c r="D33" s="44">
        <v>445270.88999998593</v>
      </c>
      <c r="E33" s="48">
        <f t="shared" si="6"/>
        <v>-89796.780000006489</v>
      </c>
      <c r="F33" s="48">
        <f t="shared" si="6"/>
        <v>-1775.600000000004</v>
      </c>
      <c r="G33" s="48">
        <f t="shared" si="6"/>
        <v>-91572.380000006407</v>
      </c>
      <c r="H33" s="49">
        <f t="shared" si="7"/>
        <v>-0.16948575498533949</v>
      </c>
      <c r="I33" s="49">
        <f t="shared" si="7"/>
        <v>-0.25278215548181127</v>
      </c>
      <c r="J33" s="49">
        <f t="shared" si="7"/>
        <v>-0.17057563187856992</v>
      </c>
      <c r="K33" s="50"/>
    </row>
    <row r="34" spans="1:11" s="43" customFormat="1" x14ac:dyDescent="0.25">
      <c r="A34" s="2" t="s">
        <v>66</v>
      </c>
      <c r="B34" s="44">
        <v>23388.399999999998</v>
      </c>
      <c r="C34" s="44">
        <v>0</v>
      </c>
      <c r="D34" s="44">
        <v>23388.399999999998</v>
      </c>
      <c r="E34" s="48">
        <f t="shared" si="6"/>
        <v>17317.929999999997</v>
      </c>
      <c r="F34" s="48">
        <f t="shared" si="6"/>
        <v>0</v>
      </c>
      <c r="G34" s="48">
        <f t="shared" si="6"/>
        <v>17317.929999999997</v>
      </c>
      <c r="H34" s="49">
        <f>+E34/B25</f>
        <v>2.8528153503764941</v>
      </c>
      <c r="I34" s="49">
        <v>0</v>
      </c>
      <c r="J34" s="49">
        <f>+G34/D25</f>
        <v>2.8528153503764941</v>
      </c>
    </row>
    <row r="35" spans="1:11" s="43" customFormat="1" x14ac:dyDescent="0.25">
      <c r="A35" s="2" t="s">
        <v>0</v>
      </c>
      <c r="B35" s="44">
        <v>46200</v>
      </c>
      <c r="C35" s="44">
        <v>1036.06</v>
      </c>
      <c r="D35" s="44">
        <v>47236.06</v>
      </c>
      <c r="E35" s="48">
        <f t="shared" si="6"/>
        <v>-2450.7099999999991</v>
      </c>
      <c r="F35" s="48">
        <f t="shared" si="6"/>
        <v>-125.95000000000005</v>
      </c>
      <c r="G35" s="48">
        <f t="shared" si="6"/>
        <v>-2576.6600000000035</v>
      </c>
      <c r="H35" s="49">
        <f>+E35/B26</f>
        <v>-5.0373571115406107E-2</v>
      </c>
      <c r="I35" s="49">
        <f>+F35/C26</f>
        <v>-0.10838977289352075</v>
      </c>
      <c r="J35" s="49">
        <f>+G35/D26</f>
        <v>-5.1726948458144899E-2</v>
      </c>
    </row>
    <row r="36" spans="1:11" s="13" customFormat="1" x14ac:dyDescent="0.25">
      <c r="A36" s="5" t="s">
        <v>19</v>
      </c>
      <c r="B36" s="8">
        <f t="shared" ref="B36:G36" si="8">SUM(B30:B35)</f>
        <v>6725505.465299977</v>
      </c>
      <c r="C36" s="8">
        <f t="shared" si="8"/>
        <v>503375.6067999996</v>
      </c>
      <c r="D36" s="8">
        <f t="shared" si="8"/>
        <v>7228881.0720999753</v>
      </c>
      <c r="E36" s="6">
        <f t="shared" si="8"/>
        <v>-714763.81087000191</v>
      </c>
      <c r="F36" s="6">
        <f t="shared" si="8"/>
        <v>19503.596799999887</v>
      </c>
      <c r="G36" s="6">
        <f t="shared" si="8"/>
        <v>-695260.2140700022</v>
      </c>
      <c r="H36" s="15">
        <f>+E36/B27</f>
        <v>-9.6066927733284985E-2</v>
      </c>
      <c r="I36" s="15">
        <f>+F36/C27</f>
        <v>4.0307346564641959E-2</v>
      </c>
      <c r="J36" s="15">
        <f>+G36/D27</f>
        <v>-8.7739502485075754E-2</v>
      </c>
    </row>
    <row r="37" spans="1:11" x14ac:dyDescent="0.25">
      <c r="A37" s="2"/>
      <c r="B37" s="3"/>
      <c r="C37" s="3"/>
      <c r="D37" s="3"/>
      <c r="E37" s="4"/>
      <c r="F37" s="3"/>
      <c r="G37" s="4"/>
      <c r="H37" s="17"/>
      <c r="I37" s="17"/>
      <c r="J37" s="17"/>
    </row>
    <row r="38" spans="1:11" x14ac:dyDescent="0.25">
      <c r="A38" s="10" t="s">
        <v>4</v>
      </c>
      <c r="B38" s="3"/>
      <c r="C38" s="3"/>
      <c r="D38" s="3"/>
      <c r="E38" s="3"/>
      <c r="F38" s="3"/>
      <c r="G38" s="3"/>
      <c r="H38" s="17"/>
      <c r="I38" s="17"/>
      <c r="J38" s="17"/>
    </row>
    <row r="39" spans="1:11" s="13" customFormat="1" x14ac:dyDescent="0.25">
      <c r="A39" s="10" t="s">
        <v>3</v>
      </c>
      <c r="B39" s="19">
        <v>4321122.7200000146</v>
      </c>
      <c r="C39" s="19">
        <v>121142.43</v>
      </c>
      <c r="D39" s="19">
        <v>4442265.1500000143</v>
      </c>
      <c r="E39" s="20">
        <f t="shared" ref="E39:G44" si="9">+B39-B30</f>
        <v>-469907.26999997627</v>
      </c>
      <c r="F39" s="20">
        <f t="shared" si="9"/>
        <v>67879.999999999971</v>
      </c>
      <c r="G39" s="20">
        <f t="shared" si="9"/>
        <v>-402027.26999997627</v>
      </c>
      <c r="H39" s="22">
        <f t="shared" ref="H39:J42" si="10">+E39/B30</f>
        <v>-9.8080636310101069E-2</v>
      </c>
      <c r="I39" s="22">
        <f t="shared" si="10"/>
        <v>1.2744442940361518</v>
      </c>
      <c r="J39" s="22">
        <f t="shared" si="10"/>
        <v>-8.2989884826147026E-2</v>
      </c>
    </row>
    <row r="40" spans="1:11" x14ac:dyDescent="0.25">
      <c r="A40" s="2" t="s">
        <v>49</v>
      </c>
      <c r="B40" s="1">
        <v>393095.43570499879</v>
      </c>
      <c r="C40" s="1">
        <v>10658.712575000001</v>
      </c>
      <c r="D40" s="1">
        <v>403754.1482799988</v>
      </c>
      <c r="E40" s="4">
        <f t="shared" si="9"/>
        <v>-45232.609595001442</v>
      </c>
      <c r="F40" s="4">
        <f t="shared" si="9"/>
        <v>5604.0057750000014</v>
      </c>
      <c r="G40" s="4">
        <f t="shared" si="9"/>
        <v>-39628.603820001474</v>
      </c>
      <c r="H40" s="17">
        <f t="shared" si="10"/>
        <v>-0.10319351015754277</v>
      </c>
      <c r="I40" s="17">
        <f t="shared" si="10"/>
        <v>1.1086707887784908</v>
      </c>
      <c r="J40" s="17">
        <f t="shared" si="10"/>
        <v>-8.937786513414861E-2</v>
      </c>
      <c r="K40" s="7"/>
    </row>
    <row r="41" spans="1:11" x14ac:dyDescent="0.25">
      <c r="A41" s="2" t="s">
        <v>25</v>
      </c>
      <c r="B41" s="1">
        <v>864105.08999999892</v>
      </c>
      <c r="C41" s="1">
        <v>412924.81999999972</v>
      </c>
      <c r="D41" s="1">
        <v>1277029.9099999985</v>
      </c>
      <c r="E41" s="4">
        <f t="shared" si="9"/>
        <v>-122431.68000000075</v>
      </c>
      <c r="F41" s="4">
        <f t="shared" si="9"/>
        <v>-25848.959999999846</v>
      </c>
      <c r="G41" s="4">
        <f t="shared" si="9"/>
        <v>-148280.64000000083</v>
      </c>
      <c r="H41" s="17">
        <f t="shared" si="10"/>
        <v>-0.12410250050791395</v>
      </c>
      <c r="I41" s="17">
        <f t="shared" si="10"/>
        <v>-5.891181556017288E-2</v>
      </c>
      <c r="J41" s="17">
        <f t="shared" si="10"/>
        <v>-0.10403391738032171</v>
      </c>
      <c r="K41" s="7"/>
    </row>
    <row r="42" spans="1:11" x14ac:dyDescent="0.25">
      <c r="A42" s="2" t="s">
        <v>38</v>
      </c>
      <c r="B42" s="1">
        <v>430759.43999999284</v>
      </c>
      <c r="C42" s="1">
        <v>13081.350000000006</v>
      </c>
      <c r="D42" s="1">
        <v>443840.78999999288</v>
      </c>
      <c r="E42" s="4">
        <f t="shared" si="9"/>
        <v>-9262.8199999930221</v>
      </c>
      <c r="F42" s="4">
        <f t="shared" si="9"/>
        <v>7832.7200000000066</v>
      </c>
      <c r="G42" s="4">
        <f t="shared" si="9"/>
        <v>-1430.09999999305</v>
      </c>
      <c r="H42" s="17">
        <f t="shared" si="10"/>
        <v>-2.1050798657307291E-2</v>
      </c>
      <c r="I42" s="17">
        <f t="shared" si="10"/>
        <v>1.4923360953239242</v>
      </c>
      <c r="J42" s="17">
        <f t="shared" si="10"/>
        <v>-3.2117527377392564E-3</v>
      </c>
    </row>
    <row r="43" spans="1:11" x14ac:dyDescent="0.25">
      <c r="A43" s="2" t="s">
        <v>1</v>
      </c>
      <c r="B43" s="1">
        <v>18019</v>
      </c>
      <c r="C43" s="1"/>
      <c r="D43" s="1">
        <v>18019</v>
      </c>
      <c r="E43" s="4">
        <f t="shared" si="9"/>
        <v>-5369.3999999999978</v>
      </c>
      <c r="F43" s="4">
        <f t="shared" si="9"/>
        <v>0</v>
      </c>
      <c r="G43" s="4">
        <f t="shared" si="9"/>
        <v>-5369.3999999999978</v>
      </c>
      <c r="H43" s="17">
        <f>+E43/B34</f>
        <v>-0.22957534504284169</v>
      </c>
      <c r="I43" s="17">
        <v>0</v>
      </c>
      <c r="J43" s="17">
        <f>+G43/D34</f>
        <v>-0.22957534504284169</v>
      </c>
    </row>
    <row r="44" spans="1:11" x14ac:dyDescent="0.25">
      <c r="A44" s="2" t="s">
        <v>0</v>
      </c>
      <c r="B44" s="1">
        <v>42000</v>
      </c>
      <c r="C44" s="1">
        <v>2731</v>
      </c>
      <c r="D44" s="1">
        <v>44731</v>
      </c>
      <c r="E44" s="4">
        <f t="shared" si="9"/>
        <v>-4200</v>
      </c>
      <c r="F44" s="4">
        <f t="shared" si="9"/>
        <v>1694.94</v>
      </c>
      <c r="G44" s="4">
        <f t="shared" si="9"/>
        <v>-2505.0599999999977</v>
      </c>
      <c r="H44" s="17">
        <f>+E44/B35</f>
        <v>-9.0909090909090912E-2</v>
      </c>
      <c r="I44" s="17">
        <f>+F44/C35</f>
        <v>1.6359477250352297</v>
      </c>
      <c r="J44" s="17">
        <f>+G44/D35</f>
        <v>-5.3032788932861841E-2</v>
      </c>
    </row>
    <row r="45" spans="1:11" s="13" customFormat="1" x14ac:dyDescent="0.25">
      <c r="A45" s="5" t="s">
        <v>20</v>
      </c>
      <c r="B45" s="6">
        <f t="shared" ref="B45:G45" si="11">SUM(B39:B44)</f>
        <v>6069101.6857050052</v>
      </c>
      <c r="C45" s="6">
        <f t="shared" si="11"/>
        <v>560538.31257499976</v>
      </c>
      <c r="D45" s="6">
        <f t="shared" si="11"/>
        <v>6629639.9982800037</v>
      </c>
      <c r="E45" s="6">
        <f t="shared" si="11"/>
        <v>-656403.77959497145</v>
      </c>
      <c r="F45" s="6">
        <f t="shared" si="11"/>
        <v>57162.705775000133</v>
      </c>
      <c r="G45" s="6">
        <f t="shared" si="11"/>
        <v>-599241.07381997164</v>
      </c>
      <c r="H45" s="15">
        <f>+E45/B36</f>
        <v>-9.7599174215479423E-2</v>
      </c>
      <c r="I45" s="15">
        <f>+F45/C36</f>
        <v>0.11355875215803202</v>
      </c>
      <c r="J45" s="15">
        <f>+G45/D36</f>
        <v>-8.2895411868477917E-2</v>
      </c>
    </row>
    <row r="46" spans="1:11" x14ac:dyDescent="0.25">
      <c r="H46" s="17"/>
      <c r="I46" s="17"/>
      <c r="J46" s="17"/>
    </row>
    <row r="47" spans="1:11" x14ac:dyDescent="0.25">
      <c r="A47" s="13" t="s">
        <v>6</v>
      </c>
      <c r="H47" s="17"/>
      <c r="I47" s="17"/>
      <c r="J47" s="17"/>
    </row>
    <row r="48" spans="1:11" s="13" customFormat="1" x14ac:dyDescent="0.25">
      <c r="A48" s="10" t="s">
        <v>3</v>
      </c>
      <c r="B48" s="53">
        <v>4166278.1899999809</v>
      </c>
      <c r="C48" s="53">
        <v>413143.22000000003</v>
      </c>
      <c r="D48" s="53">
        <v>4579421.4099999815</v>
      </c>
      <c r="E48" s="20">
        <f t="shared" ref="E48:G53" si="12">+B48-B39</f>
        <v>-154844.53000003379</v>
      </c>
      <c r="F48" s="20">
        <f t="shared" si="12"/>
        <v>292000.79000000004</v>
      </c>
      <c r="G48" s="20">
        <f t="shared" si="12"/>
        <v>137156.25999996718</v>
      </c>
      <c r="H48" s="22">
        <f t="shared" ref="H48:J51" si="13">+E48/B39</f>
        <v>-3.5834328259955847E-2</v>
      </c>
      <c r="I48" s="22">
        <f t="shared" si="13"/>
        <v>2.4103923786240715</v>
      </c>
      <c r="J48" s="22">
        <f t="shared" si="13"/>
        <v>3.0875297932174701E-2</v>
      </c>
    </row>
    <row r="49" spans="1:10" x14ac:dyDescent="0.25">
      <c r="A49" s="2" t="s">
        <v>49</v>
      </c>
      <c r="B49" s="44">
        <v>376680.46903500025</v>
      </c>
      <c r="C49" s="44">
        <v>37407.002794999993</v>
      </c>
      <c r="D49" s="44">
        <v>414087.47183000023</v>
      </c>
      <c r="E49" s="4">
        <f t="shared" si="12"/>
        <v>-16414.966669998539</v>
      </c>
      <c r="F49" s="4">
        <f t="shared" si="12"/>
        <v>26748.290219999992</v>
      </c>
      <c r="G49" s="4">
        <f t="shared" si="12"/>
        <v>10333.323550001427</v>
      </c>
      <c r="H49" s="17">
        <f t="shared" si="13"/>
        <v>-4.1758222505328874E-2</v>
      </c>
      <c r="I49" s="17">
        <f t="shared" si="13"/>
        <v>2.5095235500334323</v>
      </c>
      <c r="J49" s="17">
        <f t="shared" si="13"/>
        <v>2.5593108068416394E-2</v>
      </c>
    </row>
    <row r="50" spans="1:10" x14ac:dyDescent="0.25">
      <c r="A50" s="2" t="s">
        <v>27</v>
      </c>
      <c r="B50" s="44">
        <v>1146636.1400000055</v>
      </c>
      <c r="C50" s="44">
        <v>709046.01000000094</v>
      </c>
      <c r="D50" s="44">
        <v>1855682.1500000064</v>
      </c>
      <c r="E50" s="4">
        <f t="shared" si="12"/>
        <v>282531.05000000657</v>
      </c>
      <c r="F50" s="4">
        <f t="shared" si="12"/>
        <v>296121.19000000122</v>
      </c>
      <c r="G50" s="4">
        <f t="shared" si="12"/>
        <v>578652.24000000791</v>
      </c>
      <c r="H50" s="17">
        <f t="shared" si="13"/>
        <v>0.32696376085460499</v>
      </c>
      <c r="I50" s="17">
        <f t="shared" si="13"/>
        <v>0.71713100220035553</v>
      </c>
      <c r="J50" s="17">
        <f t="shared" si="13"/>
        <v>0.45312348244060202</v>
      </c>
    </row>
    <row r="51" spans="1:10" x14ac:dyDescent="0.25">
      <c r="A51" s="2" t="s">
        <v>39</v>
      </c>
      <c r="B51" s="44">
        <v>438730.84999999811</v>
      </c>
      <c r="C51" s="44">
        <v>56511.040000000037</v>
      </c>
      <c r="D51" s="44">
        <v>495241.88999999815</v>
      </c>
      <c r="E51" s="4">
        <f t="shared" si="12"/>
        <v>7971.4100000052713</v>
      </c>
      <c r="F51" s="4">
        <f t="shared" si="12"/>
        <v>43429.690000000031</v>
      </c>
      <c r="G51" s="4">
        <f t="shared" si="12"/>
        <v>51401.100000005274</v>
      </c>
      <c r="H51" s="17">
        <f t="shared" si="13"/>
        <v>1.850547953169733E-2</v>
      </c>
      <c r="I51" s="17">
        <f t="shared" si="13"/>
        <v>3.3199700336738953</v>
      </c>
      <c r="J51" s="17">
        <f t="shared" si="13"/>
        <v>0.11580977043593965</v>
      </c>
    </row>
    <row r="52" spans="1:10" x14ac:dyDescent="0.25">
      <c r="A52" s="2" t="s">
        <v>1</v>
      </c>
      <c r="B52" s="44">
        <v>6901.9699999999993</v>
      </c>
      <c r="C52" s="44"/>
      <c r="D52" s="44">
        <v>6901.9699999999993</v>
      </c>
      <c r="E52" s="4">
        <f t="shared" si="12"/>
        <v>-11117.03</v>
      </c>
      <c r="F52" s="4">
        <f t="shared" si="12"/>
        <v>0</v>
      </c>
      <c r="G52" s="4">
        <f t="shared" si="12"/>
        <v>-11117.03</v>
      </c>
      <c r="H52" s="17">
        <f>+E52/B43</f>
        <v>-0.61696154059603758</v>
      </c>
      <c r="I52" s="17">
        <v>0</v>
      </c>
      <c r="J52" s="17">
        <f>+G52/D43</f>
        <v>-0.61696154059603758</v>
      </c>
    </row>
    <row r="53" spans="1:10" x14ac:dyDescent="0.25">
      <c r="A53" s="2" t="s">
        <v>0</v>
      </c>
      <c r="B53" s="44">
        <v>37200</v>
      </c>
      <c r="C53" s="44">
        <v>3600</v>
      </c>
      <c r="D53" s="44">
        <v>40800</v>
      </c>
      <c r="E53" s="4">
        <f t="shared" si="12"/>
        <v>-4800</v>
      </c>
      <c r="F53" s="4">
        <f t="shared" si="12"/>
        <v>869</v>
      </c>
      <c r="G53" s="4">
        <f t="shared" si="12"/>
        <v>-3931</v>
      </c>
      <c r="H53" s="17">
        <f>+E53/B44</f>
        <v>-0.11428571428571428</v>
      </c>
      <c r="I53" s="17">
        <f>+F53/C44</f>
        <v>0.3181984621017942</v>
      </c>
      <c r="J53" s="17">
        <f>+G53/D44</f>
        <v>-8.7880887974782593E-2</v>
      </c>
    </row>
    <row r="54" spans="1:10" x14ac:dyDescent="0.25">
      <c r="A54" s="5" t="s">
        <v>21</v>
      </c>
      <c r="B54" s="6">
        <f t="shared" ref="B54:G54" si="14">SUM(B48:B53)</f>
        <v>6172427.6190349841</v>
      </c>
      <c r="C54" s="6">
        <f t="shared" si="14"/>
        <v>1219707.272795001</v>
      </c>
      <c r="D54" s="6">
        <f t="shared" si="14"/>
        <v>7392134.8918299861</v>
      </c>
      <c r="E54" s="6">
        <f t="shared" si="14"/>
        <v>103325.93332997951</v>
      </c>
      <c r="F54" s="6">
        <f t="shared" si="14"/>
        <v>659168.96022000129</v>
      </c>
      <c r="G54" s="6">
        <f t="shared" si="14"/>
        <v>762494.89354998176</v>
      </c>
      <c r="H54" s="15">
        <f>+E54/B45</f>
        <v>1.7024913847357437E-2</v>
      </c>
      <c r="I54" s="15">
        <f>+F54/C45</f>
        <v>1.1759570138781634</v>
      </c>
      <c r="J54" s="15">
        <f>+G54/D45</f>
        <v>0.11501301635500627</v>
      </c>
    </row>
    <row r="55" spans="1:10" x14ac:dyDescent="0.25">
      <c r="H55" s="17"/>
      <c r="I55" s="17"/>
      <c r="J55" s="17"/>
    </row>
    <row r="56" spans="1:10" x14ac:dyDescent="0.25">
      <c r="A56" s="13" t="s">
        <v>53</v>
      </c>
      <c r="H56" s="17"/>
      <c r="I56" s="17"/>
      <c r="J56" s="17"/>
    </row>
    <row r="57" spans="1:10" s="13" customFormat="1" x14ac:dyDescent="0.25">
      <c r="A57" s="10" t="s">
        <v>8</v>
      </c>
      <c r="B57" s="53">
        <v>3818977.1199999903</v>
      </c>
      <c r="C57" s="53">
        <v>333446.07</v>
      </c>
      <c r="D57" s="53">
        <v>4152423.1899999906</v>
      </c>
      <c r="E57" s="20">
        <f t="shared" ref="E57:G62" si="15">+B57-B48</f>
        <v>-347301.06999999052</v>
      </c>
      <c r="F57" s="20">
        <f t="shared" si="15"/>
        <v>-79697.150000000023</v>
      </c>
      <c r="G57" s="20">
        <f t="shared" si="15"/>
        <v>-426998.21999999089</v>
      </c>
      <c r="H57" s="22">
        <f t="shared" ref="H57:J60" si="16">+E57/B48</f>
        <v>-8.3360028822269339E-2</v>
      </c>
      <c r="I57" s="22">
        <f t="shared" si="16"/>
        <v>-0.19290441217938906</v>
      </c>
      <c r="J57" s="22">
        <f t="shared" si="16"/>
        <v>-9.3242831740176668E-2</v>
      </c>
    </row>
    <row r="58" spans="1:10" x14ac:dyDescent="0.25">
      <c r="A58" s="2" t="s">
        <v>49</v>
      </c>
      <c r="B58" s="44">
        <v>346642.42983500054</v>
      </c>
      <c r="C58" s="44">
        <v>31690.260510000058</v>
      </c>
      <c r="D58" s="44">
        <v>378332.69034500065</v>
      </c>
      <c r="E58" s="4">
        <f t="shared" si="15"/>
        <v>-30038.039199999708</v>
      </c>
      <c r="F58" s="4">
        <f t="shared" si="15"/>
        <v>-5716.7422849999348</v>
      </c>
      <c r="G58" s="4">
        <f t="shared" si="15"/>
        <v>-35754.781484999578</v>
      </c>
      <c r="H58" s="17">
        <f t="shared" si="16"/>
        <v>-7.9744084626826361E-2</v>
      </c>
      <c r="I58" s="17">
        <f t="shared" si="16"/>
        <v>-0.15282545667529565</v>
      </c>
      <c r="J58" s="17">
        <f t="shared" si="16"/>
        <v>-8.6345962912102711E-2</v>
      </c>
    </row>
    <row r="59" spans="1:10" x14ac:dyDescent="0.25">
      <c r="A59" s="2" t="s">
        <v>27</v>
      </c>
      <c r="B59" s="44">
        <v>1159021.239999997</v>
      </c>
      <c r="C59" s="44">
        <v>776434.55000000016</v>
      </c>
      <c r="D59" s="44">
        <v>1935455.789999997</v>
      </c>
      <c r="E59" s="4">
        <f t="shared" si="15"/>
        <v>12385.099999991478</v>
      </c>
      <c r="F59" s="4">
        <f t="shared" si="15"/>
        <v>67388.539999999222</v>
      </c>
      <c r="G59" s="4">
        <f t="shared" si="15"/>
        <v>79773.639999990584</v>
      </c>
      <c r="H59" s="17">
        <f t="shared" si="16"/>
        <v>1.0801246854116615E-2</v>
      </c>
      <c r="I59" s="17">
        <f t="shared" si="16"/>
        <v>9.5041138444597037E-2</v>
      </c>
      <c r="J59" s="17">
        <f t="shared" si="16"/>
        <v>4.2988849140996648E-2</v>
      </c>
    </row>
    <row r="60" spans="1:10" x14ac:dyDescent="0.25">
      <c r="A60" s="2" t="s">
        <v>40</v>
      </c>
      <c r="B60" s="44">
        <v>454319.65000000899</v>
      </c>
      <c r="C60" s="44">
        <v>47341.520000000077</v>
      </c>
      <c r="D60" s="44">
        <v>501661.17000000901</v>
      </c>
      <c r="E60" s="4">
        <f t="shared" si="15"/>
        <v>15588.800000010873</v>
      </c>
      <c r="F60" s="4">
        <f t="shared" si="15"/>
        <v>-9169.5199999999604</v>
      </c>
      <c r="G60" s="4">
        <f t="shared" si="15"/>
        <v>6419.2800000108546</v>
      </c>
      <c r="H60" s="17">
        <f t="shared" si="16"/>
        <v>3.5531579327077047E-2</v>
      </c>
      <c r="I60" s="17">
        <f t="shared" si="16"/>
        <v>-0.16226068393007728</v>
      </c>
      <c r="J60" s="17">
        <f t="shared" si="16"/>
        <v>1.296190837170676E-2</v>
      </c>
    </row>
    <row r="61" spans="1:10" x14ac:dyDescent="0.25">
      <c r="A61" s="2" t="s">
        <v>66</v>
      </c>
      <c r="B61" s="44">
        <v>6918</v>
      </c>
      <c r="C61" s="44">
        <v>4086</v>
      </c>
      <c r="D61" s="44">
        <v>11004</v>
      </c>
      <c r="E61" s="4">
        <f t="shared" si="15"/>
        <v>16.030000000000655</v>
      </c>
      <c r="F61" s="4">
        <f t="shared" si="15"/>
        <v>4086</v>
      </c>
      <c r="G61" s="4">
        <f t="shared" si="15"/>
        <v>4102.0300000000007</v>
      </c>
      <c r="H61" s="17">
        <f>+E61/B52</f>
        <v>2.3225253079918714E-3</v>
      </c>
      <c r="I61" s="17">
        <v>1</v>
      </c>
      <c r="J61" s="17">
        <f>+G61/D52</f>
        <v>0.59432741666509725</v>
      </c>
    </row>
    <row r="62" spans="1:10" x14ac:dyDescent="0.25">
      <c r="A62" s="2" t="s">
        <v>0</v>
      </c>
      <c r="B62" s="44">
        <v>35400</v>
      </c>
      <c r="C62" s="44">
        <v>16350</v>
      </c>
      <c r="D62" s="44">
        <v>51750</v>
      </c>
      <c r="E62" s="4">
        <f t="shared" si="15"/>
        <v>-1800</v>
      </c>
      <c r="F62" s="4">
        <f t="shared" si="15"/>
        <v>12750</v>
      </c>
      <c r="G62" s="4">
        <f t="shared" si="15"/>
        <v>10950</v>
      </c>
      <c r="H62" s="17">
        <f>+E62/B53</f>
        <v>-4.8387096774193547E-2</v>
      </c>
      <c r="I62" s="17">
        <f>+F62/C53</f>
        <v>3.5416666666666665</v>
      </c>
      <c r="J62" s="17">
        <f>+G62/D53</f>
        <v>0.26838235294117646</v>
      </c>
    </row>
    <row r="63" spans="1:10" x14ac:dyDescent="0.25">
      <c r="A63" s="5" t="s">
        <v>22</v>
      </c>
      <c r="B63" s="6">
        <f t="shared" ref="B63:G63" si="17">SUM(B57:B62)</f>
        <v>5821278.4398349961</v>
      </c>
      <c r="C63" s="6">
        <f t="shared" si="17"/>
        <v>1209348.4005100003</v>
      </c>
      <c r="D63" s="6">
        <f t="shared" si="17"/>
        <v>7030626.8403449981</v>
      </c>
      <c r="E63" s="6">
        <f t="shared" si="17"/>
        <v>-351149.17919998785</v>
      </c>
      <c r="F63" s="6">
        <f t="shared" si="17"/>
        <v>-10358.872285000689</v>
      </c>
      <c r="G63" s="6">
        <f t="shared" si="17"/>
        <v>-361508.051484989</v>
      </c>
      <c r="H63" s="15">
        <f>+E63/B54</f>
        <v>-5.6889963053934942E-2</v>
      </c>
      <c r="I63" s="15">
        <f>+F63/C54</f>
        <v>-8.4929167153877643E-3</v>
      </c>
      <c r="J63" s="15">
        <f>+G63/D54</f>
        <v>-4.8904417570158086E-2</v>
      </c>
    </row>
    <row r="64" spans="1:10" x14ac:dyDescent="0.25">
      <c r="H64" s="51"/>
      <c r="I64" s="51"/>
      <c r="J64" s="51"/>
    </row>
    <row r="65" spans="1:11" x14ac:dyDescent="0.25">
      <c r="A65" s="13" t="s">
        <v>55</v>
      </c>
      <c r="H65" s="51"/>
      <c r="I65" s="51"/>
      <c r="J65" s="51"/>
    </row>
    <row r="66" spans="1:11" x14ac:dyDescent="0.25">
      <c r="A66" s="10" t="s">
        <v>8</v>
      </c>
      <c r="B66" s="44"/>
      <c r="C66" s="44"/>
      <c r="D66" s="44"/>
      <c r="E66" s="20"/>
      <c r="F66" s="20"/>
      <c r="G66" s="20"/>
      <c r="H66" s="22"/>
      <c r="I66" s="22"/>
      <c r="J66" s="22"/>
    </row>
    <row r="67" spans="1:11" x14ac:dyDescent="0.25">
      <c r="A67" s="2" t="s">
        <v>49</v>
      </c>
      <c r="B67" s="44"/>
      <c r="C67" s="44"/>
      <c r="D67" s="44"/>
      <c r="E67" s="4"/>
      <c r="F67" s="4"/>
      <c r="G67" s="4"/>
      <c r="H67" s="17"/>
      <c r="I67" s="17"/>
      <c r="J67" s="17"/>
    </row>
    <row r="68" spans="1:11" x14ac:dyDescent="0.25">
      <c r="A68" s="2" t="s">
        <v>27</v>
      </c>
      <c r="B68" s="44"/>
      <c r="C68" s="44"/>
      <c r="D68" s="44"/>
      <c r="E68" s="4"/>
      <c r="F68" s="4"/>
      <c r="G68" s="4"/>
      <c r="H68" s="17"/>
      <c r="I68" s="17"/>
      <c r="J68" s="17"/>
    </row>
    <row r="69" spans="1:11" x14ac:dyDescent="0.25">
      <c r="A69" s="2" t="s">
        <v>41</v>
      </c>
      <c r="B69" s="44"/>
      <c r="C69" s="44"/>
      <c r="D69" s="44"/>
      <c r="E69" s="4"/>
      <c r="F69" s="4"/>
      <c r="G69" s="4"/>
      <c r="H69" s="17"/>
      <c r="I69" s="17"/>
      <c r="J69" s="17"/>
    </row>
    <row r="70" spans="1:11" x14ac:dyDescent="0.25">
      <c r="A70" s="2" t="s">
        <v>66</v>
      </c>
      <c r="B70" s="44"/>
      <c r="C70" s="44"/>
      <c r="D70" s="44"/>
      <c r="E70" s="4"/>
      <c r="F70" s="4"/>
      <c r="G70" s="4"/>
      <c r="H70" s="17"/>
      <c r="I70" s="17"/>
      <c r="J70" s="17"/>
    </row>
    <row r="71" spans="1:11" x14ac:dyDescent="0.25">
      <c r="A71" s="2" t="s">
        <v>0</v>
      </c>
      <c r="B71" s="44"/>
      <c r="C71" s="44"/>
      <c r="D71" s="44"/>
      <c r="E71" s="4"/>
      <c r="F71" s="4"/>
      <c r="G71" s="4"/>
      <c r="H71" s="17"/>
      <c r="I71" s="17"/>
      <c r="J71" s="17"/>
    </row>
    <row r="72" spans="1:11" x14ac:dyDescent="0.25">
      <c r="A72" s="5" t="s">
        <v>42</v>
      </c>
      <c r="B72" s="6">
        <f t="shared" ref="B72:G72" si="18">SUM(B66:B71)</f>
        <v>0</v>
      </c>
      <c r="C72" s="6">
        <f t="shared" si="18"/>
        <v>0</v>
      </c>
      <c r="D72" s="6">
        <f t="shared" si="18"/>
        <v>0</v>
      </c>
      <c r="E72" s="6">
        <f t="shared" si="18"/>
        <v>0</v>
      </c>
      <c r="F72" s="6">
        <f t="shared" si="18"/>
        <v>0</v>
      </c>
      <c r="G72" s="6">
        <f t="shared" si="18"/>
        <v>0</v>
      </c>
      <c r="H72" s="15">
        <f>+E72/B63</f>
        <v>0</v>
      </c>
      <c r="I72" s="15">
        <f>+F72/C63</f>
        <v>0</v>
      </c>
      <c r="J72" s="15">
        <f>+G72/D63</f>
        <v>0</v>
      </c>
    </row>
    <row r="73" spans="1:11" x14ac:dyDescent="0.25">
      <c r="H73" s="51"/>
      <c r="I73" s="51"/>
      <c r="J73" s="51"/>
    </row>
    <row r="74" spans="1:11" x14ac:dyDescent="0.25">
      <c r="A74" s="2"/>
      <c r="D74" s="30" t="s">
        <v>67</v>
      </c>
      <c r="E74" s="18"/>
      <c r="F74" s="18"/>
      <c r="G74" s="18"/>
      <c r="H74" s="17"/>
      <c r="I74" s="17"/>
      <c r="J74" s="17"/>
      <c r="K74" s="1"/>
    </row>
    <row r="75" spans="1:11" x14ac:dyDescent="0.25">
      <c r="A75" s="2"/>
      <c r="D75" s="25" t="s">
        <v>8</v>
      </c>
      <c r="E75" s="18"/>
      <c r="F75" s="18"/>
      <c r="G75" s="18"/>
      <c r="H75" s="17">
        <f t="shared" ref="H75:J81" si="19">+H21+H30+H39+H48+H57+H66</f>
        <v>-0.33852640235543024</v>
      </c>
      <c r="I75" s="17">
        <f t="shared" si="19"/>
        <v>3.2803874600224705</v>
      </c>
      <c r="J75" s="17">
        <f t="shared" si="19"/>
        <v>-0.26768621322238029</v>
      </c>
      <c r="K75" s="1"/>
    </row>
    <row r="76" spans="1:11" x14ac:dyDescent="0.25">
      <c r="A76" s="2"/>
      <c r="D76" s="25" t="s">
        <v>49</v>
      </c>
      <c r="E76" s="18"/>
      <c r="F76" s="18"/>
      <c r="G76" s="18"/>
      <c r="H76" s="17">
        <f t="shared" si="19"/>
        <v>-0.33576644467137046</v>
      </c>
      <c r="I76" s="17">
        <f t="shared" si="19"/>
        <v>3.2749292887924373</v>
      </c>
      <c r="J76" s="17">
        <f t="shared" si="19"/>
        <v>-0.26219161632429783</v>
      </c>
      <c r="K76" s="1"/>
    </row>
    <row r="77" spans="1:11" x14ac:dyDescent="0.25">
      <c r="A77" s="2"/>
      <c r="B77" s="26"/>
      <c r="D77" s="25" t="s">
        <v>47</v>
      </c>
      <c r="E77" s="18"/>
      <c r="F77" s="18"/>
      <c r="G77" s="18"/>
      <c r="H77" s="17">
        <f t="shared" si="19"/>
        <v>0.32471360453035264</v>
      </c>
      <c r="I77" s="17">
        <f t="shared" si="19"/>
        <v>1.2293847161901559</v>
      </c>
      <c r="J77" s="17">
        <f t="shared" si="19"/>
        <v>0.59734428818887808</v>
      </c>
      <c r="K77" s="1"/>
    </row>
    <row r="78" spans="1:11" x14ac:dyDescent="0.25">
      <c r="A78" s="2"/>
      <c r="B78" s="26"/>
      <c r="D78" s="25" t="s">
        <v>2</v>
      </c>
      <c r="E78" s="18"/>
      <c r="F78" s="18"/>
      <c r="G78" s="18"/>
      <c r="H78" s="17">
        <f t="shared" si="19"/>
        <v>-0.17269005718376115</v>
      </c>
      <c r="I78" s="17">
        <f t="shared" si="19"/>
        <v>4.2794737170119301</v>
      </c>
      <c r="J78" s="17">
        <f t="shared" si="19"/>
        <v>-8.2371278643878956E-2</v>
      </c>
      <c r="K78" s="1"/>
    </row>
    <row r="79" spans="1:11" x14ac:dyDescent="0.25">
      <c r="A79" s="2"/>
      <c r="B79" s="26"/>
      <c r="D79" s="25" t="s">
        <v>1</v>
      </c>
      <c r="E79" s="18"/>
      <c r="F79" s="18"/>
      <c r="G79" s="18"/>
      <c r="H79" s="17">
        <f t="shared" si="19"/>
        <v>1.688737499792542</v>
      </c>
      <c r="I79" s="17">
        <f t="shared" si="19"/>
        <v>1</v>
      </c>
      <c r="J79" s="17">
        <f t="shared" si="19"/>
        <v>2.2807423911496474</v>
      </c>
      <c r="K79" s="1"/>
    </row>
    <row r="80" spans="1:11" x14ac:dyDescent="0.25">
      <c r="A80" s="2"/>
      <c r="B80" s="26"/>
      <c r="D80" s="25" t="s">
        <v>0</v>
      </c>
      <c r="E80" s="18"/>
      <c r="F80" s="18"/>
      <c r="G80" s="18"/>
      <c r="H80" s="17">
        <f t="shared" si="19"/>
        <v>-0.47627810773100121</v>
      </c>
      <c r="I80" s="17">
        <f t="shared" si="19"/>
        <v>5.0384090753079285</v>
      </c>
      <c r="J80" s="17">
        <f t="shared" si="19"/>
        <v>-0.1017884549728918</v>
      </c>
      <c r="K80" s="1"/>
    </row>
    <row r="81" spans="1:11" x14ac:dyDescent="0.25">
      <c r="A81" s="2"/>
      <c r="B81" s="26"/>
      <c r="D81" s="27" t="s">
        <v>46</v>
      </c>
      <c r="E81" s="28"/>
      <c r="F81" s="28"/>
      <c r="G81" s="28"/>
      <c r="H81" s="29">
        <f t="shared" si="19"/>
        <v>-0.23422382795299118</v>
      </c>
      <c r="I81" s="29">
        <f t="shared" si="19"/>
        <v>1.6146064676536318</v>
      </c>
      <c r="J81" s="29">
        <f t="shared" si="19"/>
        <v>-9.1153409667889179E-2</v>
      </c>
      <c r="K81" s="1"/>
    </row>
    <row r="82" spans="1:11" x14ac:dyDescent="0.25">
      <c r="D82" s="24"/>
      <c r="K82" s="1"/>
    </row>
    <row r="83" spans="1:11" x14ac:dyDescent="0.25">
      <c r="A83" t="s">
        <v>33</v>
      </c>
      <c r="K83" s="1"/>
    </row>
    <row r="84" spans="1:11" x14ac:dyDescent="0.25">
      <c r="A84" t="s">
        <v>44</v>
      </c>
      <c r="K84" s="1"/>
    </row>
  </sheetData>
  <conditionalFormatting sqref="H11:J20 E12:G20 E73:G73 E28:G65 H28:J63">
    <cfRule type="cellIs" dxfId="32" priority="6" operator="lessThan">
      <formula>0</formula>
    </cfRule>
  </conditionalFormatting>
  <conditionalFormatting sqref="E66:J72">
    <cfRule type="cellIs" dxfId="31" priority="5" operator="lessThan">
      <formula>0</formula>
    </cfRule>
  </conditionalFormatting>
  <conditionalFormatting sqref="E21:J27">
    <cfRule type="cellIs" dxfId="30" priority="4" operator="lessThan">
      <formula>0</formula>
    </cfRule>
  </conditionalFormatting>
  <conditionalFormatting sqref="F81:G81 E76:G80 H76:H81 E75:H75 B77:B81 D74:J74">
    <cfRule type="cellIs" dxfId="29" priority="3" operator="lessThan">
      <formula>0</formula>
    </cfRule>
  </conditionalFormatting>
  <conditionalFormatting sqref="E81">
    <cfRule type="cellIs" dxfId="28" priority="2" operator="lessThan">
      <formula>0</formula>
    </cfRule>
  </conditionalFormatting>
  <conditionalFormatting sqref="I75:J81">
    <cfRule type="cellIs" dxfId="27" priority="1" operator="lessThan">
      <formula>0</formula>
    </cfRule>
  </conditionalFormatting>
  <pageMargins left="0.25" right="0.25" top="0.45" bottom="0.4" header="0.3" footer="0.3"/>
  <pageSetup scale="73" fitToHeight="25" orientation="landscape" horizontalDpi="4294967295" verticalDpi="4294967295" r:id="rId1"/>
  <rowBreaks count="1" manualBreakCount="1">
    <brk id="4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C471-6A86-46E9-AC54-59334898898E}">
  <sheetPr>
    <pageSetUpPr fitToPage="1"/>
  </sheetPr>
  <dimension ref="A1:K84"/>
  <sheetViews>
    <sheetView workbookViewId="0">
      <pane ySplit="10" topLeftCell="A74" activePane="bottomLeft" state="frozen"/>
      <selection pane="bottomLeft" activeCell="A11" sqref="A11:J84"/>
    </sheetView>
  </sheetViews>
  <sheetFormatPr defaultRowHeight="15" x14ac:dyDescent="0.25"/>
  <cols>
    <col min="1" max="1" width="35" customWidth="1"/>
    <col min="2" max="4" width="13.85546875" bestFit="1" customWidth="1"/>
    <col min="5" max="7" width="16.140625" customWidth="1"/>
    <col min="8" max="10" width="16.140625" style="9" customWidth="1"/>
    <col min="11" max="11" width="16.140625" customWidth="1"/>
  </cols>
  <sheetData>
    <row r="1" spans="1:11" x14ac:dyDescent="0.25">
      <c r="A1" t="s">
        <v>9</v>
      </c>
    </row>
    <row r="2" spans="1:11" x14ac:dyDescent="0.25">
      <c r="A2" t="s">
        <v>10</v>
      </c>
    </row>
    <row r="3" spans="1:11" s="13" customFormat="1" x14ac:dyDescent="0.25">
      <c r="A3" s="13" t="s">
        <v>68</v>
      </c>
      <c r="H3" s="21"/>
      <c r="I3" s="21"/>
      <c r="J3" s="21"/>
    </row>
    <row r="4" spans="1:11" x14ac:dyDescent="0.25">
      <c r="A4" t="s">
        <v>11</v>
      </c>
    </row>
    <row r="6" spans="1:11" x14ac:dyDescent="0.25">
      <c r="A6" t="s">
        <v>23</v>
      </c>
    </row>
    <row r="7" spans="1:11" x14ac:dyDescent="0.25">
      <c r="A7" t="s">
        <v>69</v>
      </c>
    </row>
    <row r="8" spans="1:11" x14ac:dyDescent="0.25">
      <c r="A8" t="s">
        <v>64</v>
      </c>
    </row>
    <row r="10" spans="1:11" s="12" customFormat="1" ht="60" x14ac:dyDescent="0.25">
      <c r="A10" s="11" t="s">
        <v>12</v>
      </c>
      <c r="B10" s="11" t="s">
        <v>13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28</v>
      </c>
      <c r="H10" s="11" t="s">
        <v>29</v>
      </c>
      <c r="I10" s="11" t="s">
        <v>18</v>
      </c>
      <c r="J10" s="11" t="s">
        <v>30</v>
      </c>
    </row>
    <row r="11" spans="1:11" x14ac:dyDescent="0.25">
      <c r="A11" s="10" t="s">
        <v>43</v>
      </c>
      <c r="B11" s="3"/>
      <c r="C11" s="3"/>
      <c r="D11" s="3"/>
      <c r="E11" s="3"/>
      <c r="F11" s="3"/>
      <c r="G11" s="3"/>
      <c r="H11" s="16"/>
      <c r="I11" s="16"/>
      <c r="J11" s="16"/>
    </row>
    <row r="12" spans="1:11" s="13" customFormat="1" x14ac:dyDescent="0.25">
      <c r="A12" s="10" t="s">
        <v>3</v>
      </c>
      <c r="B12" s="19">
        <v>2704441.7299999776</v>
      </c>
      <c r="C12" s="19">
        <v>114326.95999999989</v>
      </c>
      <c r="D12" s="19">
        <f>SUM(B12:C12)</f>
        <v>2818768.6899999776</v>
      </c>
      <c r="E12" s="20"/>
      <c r="F12" s="20"/>
      <c r="G12" s="20"/>
      <c r="H12" s="21"/>
      <c r="I12" s="21"/>
      <c r="J12" s="21"/>
      <c r="K12" s="19"/>
    </row>
    <row r="13" spans="1:11" x14ac:dyDescent="0.25">
      <c r="A13" s="2" t="s">
        <v>49</v>
      </c>
      <c r="B13" s="1">
        <v>249005.81596500031</v>
      </c>
      <c r="C13" s="1">
        <v>8930.5499999999993</v>
      </c>
      <c r="D13" s="1">
        <f>SUM(B13:C13)</f>
        <v>257936.3659650003</v>
      </c>
      <c r="E13" s="4"/>
      <c r="F13" s="4"/>
      <c r="G13" s="4"/>
      <c r="H13" s="16"/>
      <c r="I13" s="16"/>
      <c r="J13" s="16"/>
      <c r="K13" s="1"/>
    </row>
    <row r="14" spans="1:11" x14ac:dyDescent="0.25">
      <c r="A14" s="2" t="s">
        <v>26</v>
      </c>
      <c r="B14" s="1">
        <v>431821.10999999958</v>
      </c>
      <c r="C14" s="1">
        <v>29594.659999999982</v>
      </c>
      <c r="D14" s="1">
        <f t="shared" ref="D14:D17" si="0">SUM(B14:C14)</f>
        <v>461415.76999999955</v>
      </c>
      <c r="E14" s="4"/>
      <c r="F14" s="4"/>
      <c r="G14" s="4"/>
      <c r="H14" s="16"/>
      <c r="I14" s="16"/>
      <c r="J14" s="16"/>
      <c r="K14" s="1"/>
    </row>
    <row r="15" spans="1:11" x14ac:dyDescent="0.25">
      <c r="A15" s="2" t="s">
        <v>34</v>
      </c>
      <c r="B15" s="1">
        <v>232201.48000000132</v>
      </c>
      <c r="C15" s="1">
        <v>11684.550000000003</v>
      </c>
      <c r="D15" s="1">
        <f t="shared" si="0"/>
        <v>243886.03000000131</v>
      </c>
      <c r="E15" s="4"/>
      <c r="F15" s="4"/>
      <c r="G15" s="4"/>
      <c r="H15" s="16"/>
      <c r="I15" s="16"/>
      <c r="J15" s="16"/>
      <c r="K15" s="1"/>
    </row>
    <row r="16" spans="1:11" x14ac:dyDescent="0.25">
      <c r="A16" s="2" t="s">
        <v>1</v>
      </c>
      <c r="B16" s="1">
        <v>21947.579999999998</v>
      </c>
      <c r="C16" s="1">
        <v>0</v>
      </c>
      <c r="D16" s="1">
        <f t="shared" si="0"/>
        <v>21947.579999999998</v>
      </c>
      <c r="E16" s="4"/>
      <c r="F16" s="4"/>
      <c r="G16" s="4"/>
      <c r="H16" s="16"/>
      <c r="I16" s="16"/>
      <c r="J16" s="16"/>
      <c r="K16" s="1"/>
    </row>
    <row r="17" spans="1:11" x14ac:dyDescent="0.25">
      <c r="A17" s="2" t="s">
        <v>0</v>
      </c>
      <c r="B17" s="1">
        <v>21655.989999999998</v>
      </c>
      <c r="C17" s="1">
        <v>1002</v>
      </c>
      <c r="D17" s="1">
        <f t="shared" si="0"/>
        <v>22657.989999999998</v>
      </c>
      <c r="E17" s="4"/>
      <c r="F17" s="4"/>
      <c r="G17" s="4"/>
      <c r="H17" s="16"/>
      <c r="I17" s="16"/>
      <c r="J17" s="16"/>
      <c r="K17" s="1"/>
    </row>
    <row r="18" spans="1:11" s="13" customFormat="1" x14ac:dyDescent="0.25">
      <c r="A18" s="5" t="s">
        <v>32</v>
      </c>
      <c r="B18" s="8">
        <f>SUM(B12:B17)</f>
        <v>3661073.7059649788</v>
      </c>
      <c r="C18" s="8">
        <f t="shared" ref="C18:G18" si="1">SUM(C12:C17)</f>
        <v>165538.71999999986</v>
      </c>
      <c r="D18" s="8">
        <f t="shared" si="1"/>
        <v>3826612.425964979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14"/>
      <c r="I18" s="14"/>
      <c r="J18" s="14"/>
    </row>
    <row r="19" spans="1:11" x14ac:dyDescent="0.25">
      <c r="A19" s="2"/>
      <c r="B19" s="3"/>
      <c r="C19" s="3"/>
      <c r="D19" s="3"/>
      <c r="E19" s="4"/>
      <c r="F19" s="3"/>
      <c r="G19" s="4"/>
      <c r="H19" s="16"/>
      <c r="I19" s="16"/>
      <c r="J19" s="16"/>
    </row>
    <row r="20" spans="1:11" x14ac:dyDescent="0.25">
      <c r="A20" s="10" t="s">
        <v>7</v>
      </c>
      <c r="B20" s="3"/>
      <c r="C20" s="3"/>
      <c r="D20" s="3"/>
      <c r="E20" s="3"/>
      <c r="F20" s="3"/>
      <c r="G20" s="3"/>
      <c r="H20" s="16"/>
      <c r="I20" s="16"/>
      <c r="J20" s="16"/>
    </row>
    <row r="21" spans="1:11" s="13" customFormat="1" x14ac:dyDescent="0.25">
      <c r="A21" s="10" t="s">
        <v>3</v>
      </c>
      <c r="B21" s="53">
        <v>3200379.9199999818</v>
      </c>
      <c r="C21" s="53">
        <v>142063.03999999998</v>
      </c>
      <c r="D21" s="19">
        <f>SUM(B21:C21)</f>
        <v>3342442.9599999818</v>
      </c>
      <c r="E21" s="20">
        <f t="shared" ref="E21:G26" si="2">+B21-B12</f>
        <v>495938.19000000414</v>
      </c>
      <c r="F21" s="20">
        <f t="shared" si="2"/>
        <v>27736.080000000089</v>
      </c>
      <c r="G21" s="20">
        <f t="shared" si="2"/>
        <v>523674.27000000421</v>
      </c>
      <c r="H21" s="22">
        <f t="shared" ref="H21:J24" si="3">+E21/B12</f>
        <v>0.18337913680987619</v>
      </c>
      <c r="I21" s="22">
        <f t="shared" si="3"/>
        <v>0.24260314452514189</v>
      </c>
      <c r="J21" s="22">
        <f t="shared" si="3"/>
        <v>0.18578121427906466</v>
      </c>
    </row>
    <row r="22" spans="1:11" x14ac:dyDescent="0.25">
      <c r="A22" s="2" t="s">
        <v>49</v>
      </c>
      <c r="B22" s="44">
        <v>290592.04203000141</v>
      </c>
      <c r="C22" s="44">
        <v>12910.439999999999</v>
      </c>
      <c r="D22" s="1">
        <f>SUM(B22:C22)</f>
        <v>303502.48203000141</v>
      </c>
      <c r="E22" s="4">
        <f t="shared" si="2"/>
        <v>41586.226065001101</v>
      </c>
      <c r="F22" s="4">
        <f t="shared" si="2"/>
        <v>3979.8899999999994</v>
      </c>
      <c r="G22" s="4">
        <f t="shared" si="2"/>
        <v>45566.116065001115</v>
      </c>
      <c r="H22" s="17">
        <f t="shared" si="3"/>
        <v>0.16700905520554735</v>
      </c>
      <c r="I22" s="17">
        <f t="shared" si="3"/>
        <v>0.44564892419839763</v>
      </c>
      <c r="J22" s="17">
        <f t="shared" si="3"/>
        <v>0.17665642413208241</v>
      </c>
    </row>
    <row r="23" spans="1:11" x14ac:dyDescent="0.25">
      <c r="A23" s="2" t="s">
        <v>35</v>
      </c>
      <c r="B23" s="44">
        <v>634812.57999999914</v>
      </c>
      <c r="C23" s="44">
        <v>53555.579999999973</v>
      </c>
      <c r="D23" s="1">
        <f t="shared" ref="D23:D26" si="4">SUM(B23:C23)</f>
        <v>688368.1599999991</v>
      </c>
      <c r="E23" s="4">
        <f t="shared" si="2"/>
        <v>202991.46999999956</v>
      </c>
      <c r="F23" s="4">
        <f t="shared" si="2"/>
        <v>23960.919999999991</v>
      </c>
      <c r="G23" s="4">
        <f t="shared" si="2"/>
        <v>226952.38999999955</v>
      </c>
      <c r="H23" s="17">
        <f t="shared" si="3"/>
        <v>0.47008232182071824</v>
      </c>
      <c r="I23" s="17">
        <f t="shared" si="3"/>
        <v>0.80963660336020093</v>
      </c>
      <c r="J23" s="17">
        <f t="shared" si="3"/>
        <v>0.4918609305442676</v>
      </c>
    </row>
    <row r="24" spans="1:11" x14ac:dyDescent="0.25">
      <c r="A24" s="2" t="s">
        <v>36</v>
      </c>
      <c r="B24" s="44">
        <v>283103.09999999916</v>
      </c>
      <c r="C24" s="44">
        <v>6675.7599999999993</v>
      </c>
      <c r="D24" s="1">
        <f t="shared" si="4"/>
        <v>289778.85999999917</v>
      </c>
      <c r="E24" s="4">
        <f t="shared" si="2"/>
        <v>50901.619999997842</v>
      </c>
      <c r="F24" s="4">
        <f t="shared" si="2"/>
        <v>-5008.7900000000036</v>
      </c>
      <c r="G24" s="4">
        <f t="shared" si="2"/>
        <v>45892.829999997863</v>
      </c>
      <c r="H24" s="17">
        <f>+E24/B15</f>
        <v>0.21921315919260098</v>
      </c>
      <c r="I24" s="17">
        <f t="shared" si="3"/>
        <v>-0.42866777068864459</v>
      </c>
      <c r="J24" s="17">
        <f>+G24/D15</f>
        <v>0.18817326273258708</v>
      </c>
    </row>
    <row r="25" spans="1:11" x14ac:dyDescent="0.25">
      <c r="A25" s="2" t="s">
        <v>1</v>
      </c>
      <c r="B25" s="44">
        <v>3486.7199999999989</v>
      </c>
      <c r="C25" s="44">
        <v>0</v>
      </c>
      <c r="D25" s="1">
        <f t="shared" si="4"/>
        <v>3486.7199999999989</v>
      </c>
      <c r="E25" s="4">
        <f t="shared" si="2"/>
        <v>-18460.86</v>
      </c>
      <c r="F25" s="4">
        <f t="shared" si="2"/>
        <v>0</v>
      </c>
      <c r="G25" s="4">
        <f t="shared" si="2"/>
        <v>-18460.86</v>
      </c>
      <c r="H25" s="17">
        <f>+E25/B16</f>
        <v>-0.84113419338259632</v>
      </c>
      <c r="I25" s="17">
        <v>0</v>
      </c>
      <c r="J25" s="17">
        <f>+G25/D16</f>
        <v>-0.84113419338259632</v>
      </c>
    </row>
    <row r="26" spans="1:11" x14ac:dyDescent="0.25">
      <c r="A26" s="2" t="s">
        <v>0</v>
      </c>
      <c r="B26" s="44">
        <v>25560.440000000006</v>
      </c>
      <c r="C26" s="44">
        <v>599.88</v>
      </c>
      <c r="D26" s="1">
        <f t="shared" si="4"/>
        <v>26160.320000000007</v>
      </c>
      <c r="E26" s="4">
        <f t="shared" si="2"/>
        <v>3904.450000000008</v>
      </c>
      <c r="F26" s="4">
        <f t="shared" si="2"/>
        <v>-402.12</v>
      </c>
      <c r="G26" s="4">
        <f t="shared" si="2"/>
        <v>3502.330000000009</v>
      </c>
      <c r="H26" s="17">
        <f>+E26/B17</f>
        <v>0.18029422806345996</v>
      </c>
      <c r="I26" s="17">
        <f>+F26/C17</f>
        <v>-0.4013173652694611</v>
      </c>
      <c r="J26" s="17">
        <f>+G26/D17</f>
        <v>0.15457372873763336</v>
      </c>
    </row>
    <row r="27" spans="1:11" s="13" customFormat="1" x14ac:dyDescent="0.25">
      <c r="A27" s="5" t="s">
        <v>31</v>
      </c>
      <c r="B27" s="8">
        <f>SUM(B21:B26)</f>
        <v>4437934.8020299822</v>
      </c>
      <c r="C27" s="8">
        <f t="shared" ref="C27:G27" si="5">SUM(C21:C26)</f>
        <v>215804.69999999995</v>
      </c>
      <c r="D27" s="8">
        <f t="shared" si="5"/>
        <v>4653739.5020299815</v>
      </c>
      <c r="E27" s="6">
        <f t="shared" si="5"/>
        <v>776861.09606500261</v>
      </c>
      <c r="F27" s="6">
        <f t="shared" si="5"/>
        <v>50265.980000000076</v>
      </c>
      <c r="G27" s="6">
        <f t="shared" si="5"/>
        <v>827127.07606500271</v>
      </c>
      <c r="H27" s="15">
        <f>+E27/B18</f>
        <v>0.21219488009740547</v>
      </c>
      <c r="I27" s="15">
        <f>+F27/C18</f>
        <v>0.3036508920692399</v>
      </c>
      <c r="J27" s="15">
        <f>+G27/D18</f>
        <v>0.21615125442353136</v>
      </c>
    </row>
    <row r="28" spans="1:11" x14ac:dyDescent="0.25">
      <c r="A28" s="2"/>
      <c r="B28" s="3"/>
      <c r="C28" s="3"/>
      <c r="D28" s="3"/>
      <c r="E28" s="4"/>
      <c r="F28" s="3"/>
      <c r="G28" s="4"/>
      <c r="H28" s="16"/>
      <c r="I28" s="16"/>
      <c r="J28" s="16"/>
    </row>
    <row r="29" spans="1:11" x14ac:dyDescent="0.25">
      <c r="A29" s="10" t="s">
        <v>5</v>
      </c>
      <c r="B29" s="3"/>
      <c r="C29" s="3"/>
      <c r="D29" s="3"/>
      <c r="E29" s="3"/>
      <c r="F29" s="3"/>
      <c r="G29" s="3"/>
      <c r="H29" s="16"/>
      <c r="I29" s="16"/>
      <c r="J29" s="16"/>
    </row>
    <row r="30" spans="1:11" s="13" customFormat="1" x14ac:dyDescent="0.25">
      <c r="A30" s="10" t="s">
        <v>8</v>
      </c>
      <c r="B30" s="19">
        <v>2588162.1099999938</v>
      </c>
      <c r="C30" s="19">
        <v>124806.36</v>
      </c>
      <c r="D30" s="19">
        <f>SUM(B30:C30)</f>
        <v>2712968.4699999937</v>
      </c>
      <c r="E30" s="20">
        <f t="shared" ref="E30:G35" si="6">+B30-B21</f>
        <v>-612217.80999998795</v>
      </c>
      <c r="F30" s="20">
        <f t="shared" si="6"/>
        <v>-17256.679999999978</v>
      </c>
      <c r="G30" s="20">
        <f t="shared" si="6"/>
        <v>-629474.48999998812</v>
      </c>
      <c r="H30" s="22">
        <f t="shared" ref="H30:J33" si="7">+E30/B21</f>
        <v>-0.19129535408408369</v>
      </c>
      <c r="I30" s="22">
        <f t="shared" si="7"/>
        <v>-0.12147198877343453</v>
      </c>
      <c r="J30" s="22">
        <f t="shared" si="7"/>
        <v>-0.18832766857448227</v>
      </c>
    </row>
    <row r="31" spans="1:11" x14ac:dyDescent="0.25">
      <c r="A31" s="2" t="s">
        <v>49</v>
      </c>
      <c r="B31" s="1">
        <v>241400.26517000009</v>
      </c>
      <c r="C31" s="1">
        <v>11371.24</v>
      </c>
      <c r="D31" s="1">
        <f>SUM(B31:C31)</f>
        <v>252771.50517000008</v>
      </c>
      <c r="E31" s="4">
        <f t="shared" si="6"/>
        <v>-49191.776860001322</v>
      </c>
      <c r="F31" s="4">
        <f t="shared" si="6"/>
        <v>-1539.1999999999989</v>
      </c>
      <c r="G31" s="4">
        <f t="shared" si="6"/>
        <v>-50730.976860001334</v>
      </c>
      <c r="H31" s="17">
        <f t="shared" si="7"/>
        <v>-0.16928122503410692</v>
      </c>
      <c r="I31" s="17">
        <f t="shared" si="7"/>
        <v>-0.11922134334693466</v>
      </c>
      <c r="J31" s="17">
        <f t="shared" si="7"/>
        <v>-0.16715176930575001</v>
      </c>
    </row>
    <row r="32" spans="1:11" x14ac:dyDescent="0.25">
      <c r="A32" s="2" t="s">
        <v>25</v>
      </c>
      <c r="B32" s="1">
        <v>509759.87999999872</v>
      </c>
      <c r="C32" s="1">
        <v>39891.179999999978</v>
      </c>
      <c r="D32" s="1">
        <f t="shared" ref="D32:D35" si="8">SUM(B32:C32)</f>
        <v>549651.05999999866</v>
      </c>
      <c r="E32" s="4">
        <f t="shared" si="6"/>
        <v>-125052.70000000042</v>
      </c>
      <c r="F32" s="4">
        <f t="shared" si="6"/>
        <v>-13664.399999999994</v>
      </c>
      <c r="G32" s="4">
        <f t="shared" si="6"/>
        <v>-138717.10000000044</v>
      </c>
      <c r="H32" s="17">
        <f t="shared" si="7"/>
        <v>-0.19699152779864662</v>
      </c>
      <c r="I32" s="17">
        <f t="shared" si="7"/>
        <v>-0.25514428188435267</v>
      </c>
      <c r="J32" s="17">
        <f t="shared" si="7"/>
        <v>-0.20151585744465669</v>
      </c>
    </row>
    <row r="33" spans="1:11" x14ac:dyDescent="0.25">
      <c r="A33" s="2" t="s">
        <v>37</v>
      </c>
      <c r="B33" s="1">
        <v>210719.84999999907</v>
      </c>
      <c r="C33" s="1">
        <v>8731.7100000000028</v>
      </c>
      <c r="D33" s="1">
        <f t="shared" si="8"/>
        <v>219451.55999999907</v>
      </c>
      <c r="E33" s="4">
        <f t="shared" si="6"/>
        <v>-72383.250000000087</v>
      </c>
      <c r="F33" s="4">
        <f t="shared" si="6"/>
        <v>2055.9500000000035</v>
      </c>
      <c r="G33" s="4">
        <f t="shared" si="6"/>
        <v>-70327.300000000105</v>
      </c>
      <c r="H33" s="17">
        <f t="shared" si="7"/>
        <v>-0.25567805509724301</v>
      </c>
      <c r="I33" s="17">
        <f t="shared" si="7"/>
        <v>0.30797242561146648</v>
      </c>
      <c r="J33" s="17">
        <f t="shared" si="7"/>
        <v>-0.24269299699778069</v>
      </c>
      <c r="K33" s="7"/>
    </row>
    <row r="34" spans="1:11" x14ac:dyDescent="0.25">
      <c r="A34" s="2" t="s">
        <v>66</v>
      </c>
      <c r="B34" s="1">
        <v>16353.449999999992</v>
      </c>
      <c r="C34" s="1">
        <v>624.25</v>
      </c>
      <c r="D34" s="1">
        <f t="shared" si="8"/>
        <v>16977.69999999999</v>
      </c>
      <c r="E34" s="4">
        <f t="shared" si="6"/>
        <v>12866.729999999992</v>
      </c>
      <c r="F34" s="4">
        <f t="shared" si="6"/>
        <v>624.25</v>
      </c>
      <c r="G34" s="4">
        <f t="shared" si="6"/>
        <v>13490.97999999999</v>
      </c>
      <c r="H34" s="17">
        <f>+E34/B25</f>
        <v>3.6902102835903072</v>
      </c>
      <c r="I34" s="17">
        <v>1</v>
      </c>
      <c r="J34" s="17">
        <f>+G34/D25</f>
        <v>3.8692467419236403</v>
      </c>
    </row>
    <row r="35" spans="1:11" x14ac:dyDescent="0.25">
      <c r="A35" s="2" t="s">
        <v>0</v>
      </c>
      <c r="B35" s="1">
        <v>20399.999999999978</v>
      </c>
      <c r="C35" s="1">
        <v>150.03</v>
      </c>
      <c r="D35" s="1">
        <f t="shared" si="8"/>
        <v>20550.029999999977</v>
      </c>
      <c r="E35" s="4">
        <f t="shared" si="6"/>
        <v>-5160.4400000000278</v>
      </c>
      <c r="F35" s="4">
        <f t="shared" si="6"/>
        <v>-449.85</v>
      </c>
      <c r="G35" s="4">
        <f t="shared" si="6"/>
        <v>-5610.29000000003</v>
      </c>
      <c r="H35" s="17">
        <f>+E35/B26</f>
        <v>-0.20189167322628354</v>
      </c>
      <c r="I35" s="17">
        <f>+F35/C26</f>
        <v>-0.74989997999599922</v>
      </c>
      <c r="J35" s="17">
        <f>+G35/D26</f>
        <v>-0.21445800357182285</v>
      </c>
    </row>
    <row r="36" spans="1:11" s="13" customFormat="1" x14ac:dyDescent="0.25">
      <c r="A36" s="5" t="s">
        <v>19</v>
      </c>
      <c r="B36" s="8">
        <f>SUM(B30:B35)</f>
        <v>3586795.5551699917</v>
      </c>
      <c r="C36" s="8">
        <f t="shared" ref="C36:G36" si="9">SUM(C30:C35)</f>
        <v>185574.76999999996</v>
      </c>
      <c r="D36" s="8">
        <f t="shared" si="9"/>
        <v>3772370.3251699917</v>
      </c>
      <c r="E36" s="6">
        <f t="shared" si="9"/>
        <v>-851139.24685998983</v>
      </c>
      <c r="F36" s="6">
        <f t="shared" si="9"/>
        <v>-30229.929999999964</v>
      </c>
      <c r="G36" s="6">
        <f t="shared" si="9"/>
        <v>-881369.17685999</v>
      </c>
      <c r="H36" s="15">
        <f>+E36/B27</f>
        <v>-0.19178723546606974</v>
      </c>
      <c r="I36" s="15">
        <f>+F36/C27</f>
        <v>-0.14008003532823879</v>
      </c>
      <c r="J36" s="15">
        <f>+G36/D27</f>
        <v>-0.1893894526059168</v>
      </c>
    </row>
    <row r="37" spans="1:11" x14ac:dyDescent="0.25">
      <c r="A37" s="2"/>
      <c r="B37" s="3"/>
      <c r="C37" s="3"/>
      <c r="D37" s="3"/>
      <c r="E37" s="4"/>
      <c r="F37" s="3"/>
      <c r="G37" s="4"/>
      <c r="H37" s="17"/>
      <c r="I37" s="17"/>
      <c r="J37" s="17"/>
    </row>
    <row r="38" spans="1:11" x14ac:dyDescent="0.25">
      <c r="A38" s="10" t="s">
        <v>4</v>
      </c>
      <c r="B38" s="3"/>
      <c r="C38" s="3"/>
      <c r="D38" s="3"/>
      <c r="E38" s="3"/>
      <c r="F38" s="3"/>
      <c r="G38" s="3"/>
      <c r="H38" s="17"/>
      <c r="I38" s="17"/>
      <c r="J38" s="17"/>
    </row>
    <row r="39" spans="1:11" s="13" customFormat="1" x14ac:dyDescent="0.25">
      <c r="A39" s="10" t="s">
        <v>3</v>
      </c>
      <c r="B39" s="19">
        <v>2268697.7099999948</v>
      </c>
      <c r="C39" s="19">
        <v>117718.28</v>
      </c>
      <c r="D39" s="19">
        <f>SUM(B39:C39)</f>
        <v>2386415.9899999946</v>
      </c>
      <c r="E39" s="20">
        <f t="shared" ref="E39:G44" si="10">+B39-B30</f>
        <v>-319464.39999999898</v>
      </c>
      <c r="F39" s="20">
        <f t="shared" si="10"/>
        <v>-7088.0800000000017</v>
      </c>
      <c r="G39" s="20">
        <f t="shared" si="10"/>
        <v>-326552.47999999905</v>
      </c>
      <c r="H39" s="22">
        <f t="shared" ref="H39:J45" si="11">+E39/B30</f>
        <v>-0.1234329174226261</v>
      </c>
      <c r="I39" s="22">
        <f t="shared" si="11"/>
        <v>-5.6792618581296674E-2</v>
      </c>
      <c r="J39" s="22">
        <f t="shared" si="11"/>
        <v>-0.12036722269757887</v>
      </c>
    </row>
    <row r="40" spans="1:11" x14ac:dyDescent="0.25">
      <c r="A40" s="2" t="s">
        <v>49</v>
      </c>
      <c r="B40" s="1">
        <v>221582.81293000007</v>
      </c>
      <c r="C40" s="1">
        <v>10284.119999999999</v>
      </c>
      <c r="D40" s="1">
        <f>SUM(B40:C40)</f>
        <v>231866.93293000007</v>
      </c>
      <c r="E40" s="4">
        <f t="shared" si="10"/>
        <v>-19817.452240000013</v>
      </c>
      <c r="F40" s="4">
        <f t="shared" si="10"/>
        <v>-1087.1200000000008</v>
      </c>
      <c r="G40" s="4">
        <f t="shared" si="10"/>
        <v>-20904.572240000009</v>
      </c>
      <c r="H40" s="17">
        <f t="shared" si="11"/>
        <v>-8.209374677382425E-2</v>
      </c>
      <c r="I40" s="17">
        <f t="shared" si="11"/>
        <v>-9.5602590394715165E-2</v>
      </c>
      <c r="J40" s="17">
        <f t="shared" si="11"/>
        <v>-8.270145887662754E-2</v>
      </c>
      <c r="K40" s="7"/>
    </row>
    <row r="41" spans="1:11" x14ac:dyDescent="0.25">
      <c r="A41" s="2" t="s">
        <v>25</v>
      </c>
      <c r="B41" s="1">
        <v>452114.84000000032</v>
      </c>
      <c r="C41" s="1">
        <v>45410.51</v>
      </c>
      <c r="D41" s="1">
        <f t="shared" ref="D41:D44" si="12">SUM(B41:C41)</f>
        <v>497525.35000000033</v>
      </c>
      <c r="E41" s="4">
        <f t="shared" si="10"/>
        <v>-57645.039999998407</v>
      </c>
      <c r="F41" s="4">
        <f t="shared" si="10"/>
        <v>5519.3300000000236</v>
      </c>
      <c r="G41" s="4">
        <f t="shared" si="10"/>
        <v>-52125.709999998333</v>
      </c>
      <c r="H41" s="17">
        <f t="shared" si="11"/>
        <v>-0.1130827322071689</v>
      </c>
      <c r="I41" s="17">
        <f t="shared" si="11"/>
        <v>0.13835965744808817</v>
      </c>
      <c r="J41" s="17">
        <f t="shared" si="11"/>
        <v>-9.4834184436937974E-2</v>
      </c>
      <c r="K41" s="7"/>
    </row>
    <row r="42" spans="1:11" x14ac:dyDescent="0.25">
      <c r="A42" s="2" t="s">
        <v>38</v>
      </c>
      <c r="B42" s="1">
        <v>207520.11999999831</v>
      </c>
      <c r="C42" s="1">
        <v>9581.5600000000013</v>
      </c>
      <c r="D42" s="1">
        <f t="shared" si="12"/>
        <v>217101.6799999983</v>
      </c>
      <c r="E42" s="4">
        <f t="shared" si="10"/>
        <v>-3199.7300000007672</v>
      </c>
      <c r="F42" s="4">
        <f t="shared" si="10"/>
        <v>849.84999999999854</v>
      </c>
      <c r="G42" s="4">
        <f t="shared" si="10"/>
        <v>-2349.8800000007614</v>
      </c>
      <c r="H42" s="17">
        <f t="shared" si="11"/>
        <v>-1.5184758341469876E-2</v>
      </c>
      <c r="I42" s="17">
        <f t="shared" si="11"/>
        <v>9.7329160038526041E-2</v>
      </c>
      <c r="J42" s="17">
        <f t="shared" si="11"/>
        <v>-1.0707966714844822E-2</v>
      </c>
    </row>
    <row r="43" spans="1:11" x14ac:dyDescent="0.25">
      <c r="A43" s="2" t="s">
        <v>1</v>
      </c>
      <c r="B43" s="1">
        <v>40679.409999999996</v>
      </c>
      <c r="C43" s="1">
        <v>0</v>
      </c>
      <c r="D43" s="1">
        <f t="shared" si="12"/>
        <v>40679.409999999996</v>
      </c>
      <c r="E43" s="4">
        <f t="shared" si="10"/>
        <v>24325.960000000006</v>
      </c>
      <c r="F43" s="4">
        <f t="shared" si="10"/>
        <v>-624.25</v>
      </c>
      <c r="G43" s="4">
        <f t="shared" si="10"/>
        <v>23701.710000000006</v>
      </c>
      <c r="H43" s="17">
        <f t="shared" si="11"/>
        <v>1.4875124209264723</v>
      </c>
      <c r="I43" s="17">
        <f t="shared" si="11"/>
        <v>-1</v>
      </c>
      <c r="J43" s="17">
        <f t="shared" si="11"/>
        <v>1.3960495237870867</v>
      </c>
    </row>
    <row r="44" spans="1:11" x14ac:dyDescent="0.25">
      <c r="A44" s="2" t="s">
        <v>0</v>
      </c>
      <c r="B44" s="1">
        <v>18537.700000000004</v>
      </c>
      <c r="C44" s="1">
        <v>900</v>
      </c>
      <c r="D44" s="1">
        <f t="shared" si="12"/>
        <v>19437.700000000004</v>
      </c>
      <c r="E44" s="4">
        <f t="shared" si="10"/>
        <v>-1862.2999999999738</v>
      </c>
      <c r="F44" s="4">
        <f t="shared" si="10"/>
        <v>749.97</v>
      </c>
      <c r="G44" s="4">
        <f t="shared" si="10"/>
        <v>-1112.3299999999726</v>
      </c>
      <c r="H44" s="17">
        <f t="shared" si="11"/>
        <v>-9.1289215686273323E-2</v>
      </c>
      <c r="I44" s="17">
        <f t="shared" si="11"/>
        <v>4.9988002399520095</v>
      </c>
      <c r="J44" s="17">
        <f t="shared" si="11"/>
        <v>-5.4127901516444206E-2</v>
      </c>
    </row>
    <row r="45" spans="1:11" s="13" customFormat="1" x14ac:dyDescent="0.25">
      <c r="A45" s="5" t="s">
        <v>20</v>
      </c>
      <c r="B45" s="6">
        <f>SUM(B39:B44)</f>
        <v>3209132.5929299938</v>
      </c>
      <c r="C45" s="6">
        <f t="shared" ref="C45:G45" si="13">SUM(C39:C44)</f>
        <v>183894.47</v>
      </c>
      <c r="D45" s="8">
        <f t="shared" si="13"/>
        <v>3393027.062929994</v>
      </c>
      <c r="E45" s="6">
        <f t="shared" si="13"/>
        <v>-377662.96223999816</v>
      </c>
      <c r="F45" s="6">
        <f t="shared" si="13"/>
        <v>-1680.2999999999804</v>
      </c>
      <c r="G45" s="6">
        <f t="shared" si="13"/>
        <v>-379343.26223999809</v>
      </c>
      <c r="H45" s="15">
        <f t="shared" si="11"/>
        <v>-0.10529258119985022</v>
      </c>
      <c r="I45" s="15">
        <f t="shared" si="11"/>
        <v>-9.0545713730372981E-3</v>
      </c>
      <c r="J45" s="15">
        <f t="shared" si="11"/>
        <v>-0.10055833058301454</v>
      </c>
    </row>
    <row r="46" spans="1:11" x14ac:dyDescent="0.25">
      <c r="H46" s="17"/>
      <c r="I46" s="17"/>
      <c r="J46" s="17"/>
    </row>
    <row r="47" spans="1:11" x14ac:dyDescent="0.25">
      <c r="A47" s="13" t="s">
        <v>6</v>
      </c>
      <c r="H47" s="17"/>
      <c r="I47" s="17"/>
      <c r="J47" s="17"/>
    </row>
    <row r="48" spans="1:11" s="13" customFormat="1" x14ac:dyDescent="0.25">
      <c r="A48" s="10" t="s">
        <v>3</v>
      </c>
      <c r="B48" s="19">
        <v>2318681.7100000065</v>
      </c>
      <c r="C48" s="19">
        <v>91316.84</v>
      </c>
      <c r="D48" s="19">
        <f>SUM(B48:C48)</f>
        <v>2409998.5500000063</v>
      </c>
      <c r="E48" s="20">
        <f t="shared" ref="E48:G53" si="14">+B48-B39</f>
        <v>49984.000000011642</v>
      </c>
      <c r="F48" s="20">
        <f t="shared" si="14"/>
        <v>-26401.440000000002</v>
      </c>
      <c r="G48" s="20">
        <f t="shared" si="14"/>
        <v>23582.560000011697</v>
      </c>
      <c r="H48" s="22">
        <f t="shared" ref="H48:J51" si="15">+E48/B39</f>
        <v>2.2032022944128486E-2</v>
      </c>
      <c r="I48" s="22">
        <f t="shared" si="15"/>
        <v>-0.22427646751209754</v>
      </c>
      <c r="J48" s="22">
        <f t="shared" si="15"/>
        <v>9.8819988211744057E-3</v>
      </c>
    </row>
    <row r="49" spans="1:10" x14ac:dyDescent="0.25">
      <c r="A49" s="2" t="s">
        <v>49</v>
      </c>
      <c r="B49" s="1">
        <v>214499.7159000003</v>
      </c>
      <c r="C49" s="1">
        <v>8331.7000000000007</v>
      </c>
      <c r="D49" s="1">
        <f>SUM(B49:C49)</f>
        <v>222831.41590000031</v>
      </c>
      <c r="E49" s="4">
        <f t="shared" si="14"/>
        <v>-7083.0970299997716</v>
      </c>
      <c r="F49" s="4">
        <f t="shared" si="14"/>
        <v>-1952.4199999999983</v>
      </c>
      <c r="G49" s="4">
        <f t="shared" si="14"/>
        <v>-9035.5170299997553</v>
      </c>
      <c r="H49" s="17">
        <f t="shared" si="15"/>
        <v>-3.1965913494551509E-2</v>
      </c>
      <c r="I49" s="17">
        <f t="shared" si="15"/>
        <v>-0.18984803755693228</v>
      </c>
      <c r="J49" s="17">
        <f t="shared" si="15"/>
        <v>-3.8968545086709501E-2</v>
      </c>
    </row>
    <row r="50" spans="1:10" x14ac:dyDescent="0.25">
      <c r="A50" s="2" t="s">
        <v>27</v>
      </c>
      <c r="B50" s="1">
        <v>633514.68999999959</v>
      </c>
      <c r="C50" s="1">
        <v>72912.489999999991</v>
      </c>
      <c r="D50" s="1">
        <f t="shared" ref="D50:D53" si="16">SUM(B50:C50)</f>
        <v>706427.17999999959</v>
      </c>
      <c r="E50" s="4">
        <f t="shared" si="14"/>
        <v>181399.84999999928</v>
      </c>
      <c r="F50" s="4">
        <f t="shared" si="14"/>
        <v>27501.979999999989</v>
      </c>
      <c r="G50" s="4">
        <f t="shared" si="14"/>
        <v>208901.82999999926</v>
      </c>
      <c r="H50" s="17">
        <f t="shared" si="15"/>
        <v>0.40122516217339638</v>
      </c>
      <c r="I50" s="17">
        <f t="shared" si="15"/>
        <v>0.60563028250508499</v>
      </c>
      <c r="J50" s="17">
        <f t="shared" si="15"/>
        <v>0.41988178089819772</v>
      </c>
    </row>
    <row r="51" spans="1:10" x14ac:dyDescent="0.25">
      <c r="A51" s="2" t="s">
        <v>39</v>
      </c>
      <c r="B51" s="1">
        <v>216227.91000000032</v>
      </c>
      <c r="C51" s="1">
        <v>6195.2899999999991</v>
      </c>
      <c r="D51" s="1">
        <f t="shared" si="16"/>
        <v>222423.20000000033</v>
      </c>
      <c r="E51" s="4">
        <f t="shared" si="14"/>
        <v>8707.7900000020163</v>
      </c>
      <c r="F51" s="4">
        <f t="shared" si="14"/>
        <v>-3386.2700000000023</v>
      </c>
      <c r="G51" s="4">
        <f t="shared" si="14"/>
        <v>5321.5200000020268</v>
      </c>
      <c r="H51" s="17">
        <f t="shared" si="15"/>
        <v>4.196118429385106E-2</v>
      </c>
      <c r="I51" s="17">
        <f t="shared" si="15"/>
        <v>-0.35341531024175621</v>
      </c>
      <c r="J51" s="17">
        <f t="shared" si="15"/>
        <v>2.4511648182556987E-2</v>
      </c>
    </row>
    <row r="52" spans="1:10" x14ac:dyDescent="0.25">
      <c r="A52" s="2" t="s">
        <v>1</v>
      </c>
      <c r="B52" s="1">
        <v>598.67000000000007</v>
      </c>
      <c r="C52" s="1">
        <v>0</v>
      </c>
      <c r="D52" s="1">
        <f t="shared" si="16"/>
        <v>598.67000000000007</v>
      </c>
      <c r="E52" s="4">
        <f t="shared" si="14"/>
        <v>-40080.74</v>
      </c>
      <c r="F52" s="4">
        <f t="shared" si="14"/>
        <v>0</v>
      </c>
      <c r="G52" s="4">
        <f t="shared" si="14"/>
        <v>-40080.74</v>
      </c>
      <c r="H52" s="17">
        <f>+E52/B43</f>
        <v>-0.98528321821776677</v>
      </c>
      <c r="I52" s="17">
        <v>0</v>
      </c>
      <c r="J52" s="17">
        <f>+G52/D43</f>
        <v>-0.98528321821776677</v>
      </c>
    </row>
    <row r="53" spans="1:10" x14ac:dyDescent="0.25">
      <c r="A53" s="2" t="s">
        <v>0</v>
      </c>
      <c r="B53" s="1">
        <v>18100.030000000006</v>
      </c>
      <c r="C53" s="1">
        <v>449.98</v>
      </c>
      <c r="D53" s="1">
        <f t="shared" si="16"/>
        <v>18550.010000000006</v>
      </c>
      <c r="E53" s="4">
        <f t="shared" si="14"/>
        <v>-437.66999999999825</v>
      </c>
      <c r="F53" s="4">
        <f t="shared" si="14"/>
        <v>-450.02</v>
      </c>
      <c r="G53" s="4">
        <f t="shared" si="14"/>
        <v>-887.68999999999869</v>
      </c>
      <c r="H53" s="17">
        <f>+E53/B44</f>
        <v>-2.3609725046796429E-2</v>
      </c>
      <c r="I53" s="17">
        <f>+F53/C44</f>
        <v>-0.50002222222222226</v>
      </c>
      <c r="J53" s="17">
        <f>+G53/D44</f>
        <v>-4.5668469006106611E-2</v>
      </c>
    </row>
    <row r="54" spans="1:10" x14ac:dyDescent="0.25">
      <c r="A54" s="5" t="s">
        <v>21</v>
      </c>
      <c r="B54" s="6">
        <f>SUM(B48:B53)</f>
        <v>3401622.725900006</v>
      </c>
      <c r="C54" s="6">
        <f t="shared" ref="C54:G54" si="17">SUM(C48:C53)</f>
        <v>179206.3</v>
      </c>
      <c r="D54" s="8">
        <f t="shared" si="17"/>
        <v>3580829.0259000063</v>
      </c>
      <c r="E54" s="6">
        <f t="shared" si="17"/>
        <v>192490.13297001319</v>
      </c>
      <c r="F54" s="6">
        <f t="shared" si="17"/>
        <v>-4688.1700000000146</v>
      </c>
      <c r="G54" s="6">
        <f t="shared" si="17"/>
        <v>187801.96297001324</v>
      </c>
      <c r="H54" s="15">
        <f>+E54/B45</f>
        <v>5.9981981858302204E-2</v>
      </c>
      <c r="I54" s="15">
        <f>+F54/C45</f>
        <v>-2.5493806311848392E-2</v>
      </c>
      <c r="J54" s="15">
        <f>+G54/D45</f>
        <v>5.5349385515316187E-2</v>
      </c>
    </row>
    <row r="55" spans="1:10" x14ac:dyDescent="0.25">
      <c r="H55" s="17"/>
      <c r="I55" s="17"/>
      <c r="J55" s="17"/>
    </row>
    <row r="56" spans="1:10" x14ac:dyDescent="0.25">
      <c r="A56" s="13" t="s">
        <v>53</v>
      </c>
      <c r="H56" s="17"/>
      <c r="I56" s="17"/>
      <c r="J56" s="17"/>
    </row>
    <row r="57" spans="1:10" s="13" customFormat="1" x14ac:dyDescent="0.25">
      <c r="A57" s="10" t="s">
        <v>8</v>
      </c>
      <c r="B57" s="53">
        <v>2286960.9100000067</v>
      </c>
      <c r="C57" s="53">
        <v>45026.31</v>
      </c>
      <c r="D57" s="19">
        <f>SUM(B57:C57)</f>
        <v>2331987.2200000067</v>
      </c>
      <c r="E57" s="20">
        <f t="shared" ref="E57:G62" si="18">+B57-B48</f>
        <v>-31720.799999999814</v>
      </c>
      <c r="F57" s="20">
        <f t="shared" si="18"/>
        <v>-46290.53</v>
      </c>
      <c r="G57" s="20">
        <f t="shared" si="18"/>
        <v>-78011.329999999609</v>
      </c>
      <c r="H57" s="22">
        <f t="shared" ref="H57:J60" si="19">+E57/B48</f>
        <v>-1.3680532288323319E-2</v>
      </c>
      <c r="I57" s="22">
        <f t="shared" si="19"/>
        <v>-0.50692216244013699</v>
      </c>
      <c r="J57" s="22">
        <f t="shared" si="19"/>
        <v>-3.2369865948674283E-2</v>
      </c>
    </row>
    <row r="58" spans="1:10" x14ac:dyDescent="0.25">
      <c r="A58" s="2" t="s">
        <v>49</v>
      </c>
      <c r="B58" s="44">
        <v>210730.87803499919</v>
      </c>
      <c r="C58" s="44">
        <v>4074.96</v>
      </c>
      <c r="D58" s="1">
        <f>SUM(B58:C58)</f>
        <v>214805.83803499918</v>
      </c>
      <c r="E58" s="4">
        <f t="shared" si="18"/>
        <v>-3768.8378650011146</v>
      </c>
      <c r="F58" s="4">
        <f t="shared" si="18"/>
        <v>-4256.7400000000007</v>
      </c>
      <c r="G58" s="4">
        <f t="shared" si="18"/>
        <v>-8025.5778650011343</v>
      </c>
      <c r="H58" s="17">
        <f t="shared" si="19"/>
        <v>-1.7570362968490575E-2</v>
      </c>
      <c r="I58" s="17">
        <f t="shared" si="19"/>
        <v>-0.51090893815187777</v>
      </c>
      <c r="J58" s="17">
        <f t="shared" si="19"/>
        <v>-3.6016366151004307E-2</v>
      </c>
    </row>
    <row r="59" spans="1:10" x14ac:dyDescent="0.25">
      <c r="A59" s="2" t="s">
        <v>27</v>
      </c>
      <c r="B59" s="44">
        <v>661800.93000000063</v>
      </c>
      <c r="C59" s="44">
        <v>53831.110000000037</v>
      </c>
      <c r="D59" s="1">
        <f t="shared" ref="D59:D62" si="20">SUM(B59:C59)</f>
        <v>715632.04000000062</v>
      </c>
      <c r="E59" s="4">
        <f t="shared" si="18"/>
        <v>28286.240000001038</v>
      </c>
      <c r="F59" s="4">
        <f t="shared" si="18"/>
        <v>-19081.379999999954</v>
      </c>
      <c r="G59" s="4">
        <f t="shared" si="18"/>
        <v>9204.8600000010338</v>
      </c>
      <c r="H59" s="17">
        <f t="shared" si="19"/>
        <v>4.4649698651819829E-2</v>
      </c>
      <c r="I59" s="17">
        <f t="shared" si="19"/>
        <v>-0.26170248746133834</v>
      </c>
      <c r="J59" s="17">
        <f t="shared" si="19"/>
        <v>1.3030161155465507E-2</v>
      </c>
    </row>
    <row r="60" spans="1:10" x14ac:dyDescent="0.25">
      <c r="A60" s="2" t="s">
        <v>40</v>
      </c>
      <c r="B60" s="44">
        <v>256612.69999999966</v>
      </c>
      <c r="C60" s="44">
        <v>560.73</v>
      </c>
      <c r="D60" s="1">
        <f t="shared" si="20"/>
        <v>257173.42999999967</v>
      </c>
      <c r="E60" s="4">
        <f t="shared" si="18"/>
        <v>40384.789999999339</v>
      </c>
      <c r="F60" s="4">
        <f t="shared" si="18"/>
        <v>-5634.5599999999995</v>
      </c>
      <c r="G60" s="4">
        <f t="shared" si="18"/>
        <v>34750.229999999341</v>
      </c>
      <c r="H60" s="17">
        <f t="shared" si="19"/>
        <v>0.18676955255220881</v>
      </c>
      <c r="I60" s="17">
        <f t="shared" si="19"/>
        <v>-0.90949091971481566</v>
      </c>
      <c r="J60" s="17">
        <f t="shared" si="19"/>
        <v>0.15623473630448304</v>
      </c>
    </row>
    <row r="61" spans="1:10" x14ac:dyDescent="0.25">
      <c r="A61" s="2" t="s">
        <v>54</v>
      </c>
      <c r="B61" s="44">
        <v>129.99000000000007</v>
      </c>
      <c r="C61" s="44">
        <v>0</v>
      </c>
      <c r="D61" s="1">
        <f t="shared" si="20"/>
        <v>129.99000000000007</v>
      </c>
      <c r="E61" s="4">
        <f t="shared" si="18"/>
        <v>-468.68</v>
      </c>
      <c r="F61" s="4">
        <f t="shared" si="18"/>
        <v>0</v>
      </c>
      <c r="G61" s="4">
        <f t="shared" si="18"/>
        <v>-468.68</v>
      </c>
      <c r="H61" s="17">
        <f>+E61/B52</f>
        <v>-0.78286869226786038</v>
      </c>
      <c r="I61" s="17">
        <v>0</v>
      </c>
      <c r="J61" s="17">
        <f>+G61/D52</f>
        <v>-0.78286869226786038</v>
      </c>
    </row>
    <row r="62" spans="1:10" x14ac:dyDescent="0.25">
      <c r="A62" s="2" t="s">
        <v>0</v>
      </c>
      <c r="B62" s="44">
        <v>17553.080000000002</v>
      </c>
      <c r="C62" s="44">
        <v>0</v>
      </c>
      <c r="D62" s="1">
        <f t="shared" si="20"/>
        <v>17553.080000000002</v>
      </c>
      <c r="E62" s="4">
        <f t="shared" si="18"/>
        <v>-546.95000000000437</v>
      </c>
      <c r="F62" s="4">
        <f t="shared" si="18"/>
        <v>-449.98</v>
      </c>
      <c r="G62" s="4">
        <f t="shared" si="18"/>
        <v>-996.93000000000393</v>
      </c>
      <c r="H62" s="17">
        <f>+E62/B53</f>
        <v>-3.0218181958814663E-2</v>
      </c>
      <c r="I62" s="17">
        <f>+F62/C53</f>
        <v>-1</v>
      </c>
      <c r="J62" s="17">
        <f>+G62/D53</f>
        <v>-5.3742828170982311E-2</v>
      </c>
    </row>
    <row r="63" spans="1:10" x14ac:dyDescent="0.25">
      <c r="A63" s="5" t="s">
        <v>22</v>
      </c>
      <c r="B63" s="6">
        <f>SUM(B57:B62)</f>
        <v>3433788.4880350064</v>
      </c>
      <c r="C63" s="6">
        <f t="shared" ref="C63:G63" si="21">SUM(C57:C62)</f>
        <v>103493.11000000003</v>
      </c>
      <c r="D63" s="8">
        <f t="shared" si="21"/>
        <v>3537281.5980350063</v>
      </c>
      <c r="E63" s="6">
        <f t="shared" si="21"/>
        <v>32165.762134999444</v>
      </c>
      <c r="F63" s="6">
        <f t="shared" si="21"/>
        <v>-75713.189999999944</v>
      </c>
      <c r="G63" s="6">
        <f t="shared" si="21"/>
        <v>-43547.427865000369</v>
      </c>
      <c r="H63" s="15">
        <f>+E63/B54</f>
        <v>9.4560051854336614E-3</v>
      </c>
      <c r="I63" s="15">
        <f>+F63/C54</f>
        <v>-0.42249178739809901</v>
      </c>
      <c r="J63" s="15">
        <f>+G63/D54</f>
        <v>-1.216126979256016E-2</v>
      </c>
    </row>
    <row r="64" spans="1:10" x14ac:dyDescent="0.25">
      <c r="H64" s="51"/>
      <c r="I64" s="51"/>
      <c r="J64" s="51"/>
    </row>
    <row r="65" spans="1:10" x14ac:dyDescent="0.25">
      <c r="A65" s="13" t="s">
        <v>55</v>
      </c>
      <c r="B65" s="3"/>
      <c r="H65" s="17"/>
      <c r="I65" s="17"/>
      <c r="J65" s="17"/>
    </row>
    <row r="66" spans="1:10" s="13" customFormat="1" x14ac:dyDescent="0.25">
      <c r="A66" s="10" t="s">
        <v>8</v>
      </c>
      <c r="B66" s="19"/>
      <c r="C66" s="19"/>
      <c r="D66" s="19"/>
      <c r="E66" s="20"/>
      <c r="F66" s="20"/>
      <c r="G66" s="20"/>
      <c r="H66" s="22"/>
      <c r="I66" s="22"/>
      <c r="J66" s="22"/>
    </row>
    <row r="67" spans="1:10" x14ac:dyDescent="0.25">
      <c r="A67" s="2" t="s">
        <v>49</v>
      </c>
      <c r="B67" s="1"/>
      <c r="C67" s="1"/>
      <c r="D67" s="1"/>
      <c r="E67" s="4"/>
      <c r="F67" s="4"/>
      <c r="G67" s="4"/>
      <c r="H67" s="17"/>
      <c r="I67" s="17"/>
      <c r="J67" s="17"/>
    </row>
    <row r="68" spans="1:10" x14ac:dyDescent="0.25">
      <c r="A68" s="2" t="s">
        <v>27</v>
      </c>
      <c r="B68" s="1"/>
      <c r="C68" s="1"/>
      <c r="D68" s="1"/>
      <c r="E68" s="4"/>
      <c r="F68" s="4"/>
      <c r="G68" s="4"/>
      <c r="H68" s="17"/>
      <c r="I68" s="17"/>
      <c r="J68" s="17"/>
    </row>
    <row r="69" spans="1:10" x14ac:dyDescent="0.25">
      <c r="A69" s="2" t="s">
        <v>41</v>
      </c>
      <c r="B69" s="1"/>
      <c r="C69" s="1"/>
      <c r="D69" s="1"/>
      <c r="E69" s="4"/>
      <c r="F69" s="4"/>
      <c r="G69" s="4"/>
      <c r="H69" s="17"/>
      <c r="I69" s="17"/>
      <c r="J69" s="17"/>
    </row>
    <row r="70" spans="1:10" x14ac:dyDescent="0.25">
      <c r="A70" s="2" t="s">
        <v>56</v>
      </c>
      <c r="B70" s="1"/>
      <c r="C70" s="1"/>
      <c r="D70" s="1"/>
      <c r="E70" s="4"/>
      <c r="F70" s="4"/>
      <c r="G70" s="4"/>
      <c r="H70" s="17"/>
      <c r="I70" s="17"/>
      <c r="J70" s="17"/>
    </row>
    <row r="71" spans="1:10" x14ac:dyDescent="0.25">
      <c r="A71" s="2" t="s">
        <v>0</v>
      </c>
      <c r="B71" s="1"/>
      <c r="C71" s="1"/>
      <c r="D71" s="1"/>
      <c r="E71" s="4"/>
      <c r="F71" s="4"/>
      <c r="G71" s="4"/>
      <c r="H71" s="17"/>
      <c r="I71" s="17"/>
      <c r="J71" s="17"/>
    </row>
    <row r="72" spans="1:10" x14ac:dyDescent="0.25">
      <c r="A72" s="5" t="s">
        <v>42</v>
      </c>
      <c r="B72" s="31">
        <f>SUM(B66:B71)</f>
        <v>0</v>
      </c>
      <c r="C72" s="31">
        <f>SUM(C66:C71)</f>
        <v>0</v>
      </c>
      <c r="D72" s="31">
        <f>SUM(D66:D71)</f>
        <v>0</v>
      </c>
      <c r="E72" s="6">
        <f t="shared" ref="E72:G72" si="22">SUM(E66:E71)</f>
        <v>0</v>
      </c>
      <c r="F72" s="6">
        <f t="shared" si="22"/>
        <v>0</v>
      </c>
      <c r="G72" s="6">
        <f t="shared" si="22"/>
        <v>0</v>
      </c>
      <c r="H72" s="15">
        <f t="shared" ref="H72:J72" si="23">+E72/B63</f>
        <v>0</v>
      </c>
      <c r="I72" s="15">
        <f t="shared" si="23"/>
        <v>0</v>
      </c>
      <c r="J72" s="15">
        <f t="shared" si="23"/>
        <v>0</v>
      </c>
    </row>
    <row r="74" spans="1:10" x14ac:dyDescent="0.25">
      <c r="D74" s="30" t="s">
        <v>67</v>
      </c>
      <c r="E74" s="18"/>
      <c r="F74" s="18"/>
      <c r="G74" s="18"/>
      <c r="H74" s="17"/>
      <c r="I74" s="17"/>
      <c r="J74" s="17"/>
    </row>
    <row r="75" spans="1:10" x14ac:dyDescent="0.25">
      <c r="D75" s="25" t="s">
        <v>8</v>
      </c>
      <c r="E75" s="18"/>
      <c r="F75" s="18"/>
      <c r="G75" s="18"/>
      <c r="H75" s="17">
        <f>+H21+H30+H39+H48+H57+H66</f>
        <v>-0.12299764404102843</v>
      </c>
      <c r="I75" s="17">
        <f t="shared" ref="H75:J81" si="24">+I21+I30+I39+I48+I57+I66</f>
        <v>-0.66686009278182379</v>
      </c>
      <c r="J75" s="17">
        <f t="shared" si="24"/>
        <v>-0.14540154412049636</v>
      </c>
    </row>
    <row r="76" spans="1:10" x14ac:dyDescent="0.25">
      <c r="D76" s="25" t="s">
        <v>49</v>
      </c>
      <c r="E76" s="18"/>
      <c r="F76" s="18"/>
      <c r="G76" s="18"/>
      <c r="H76" s="17">
        <f t="shared" si="24"/>
        <v>-0.13390219306542592</v>
      </c>
      <c r="I76" s="17">
        <f t="shared" si="24"/>
        <v>-0.46993198525206226</v>
      </c>
      <c r="J76" s="17">
        <f t="shared" si="24"/>
        <v>-0.14818171528800897</v>
      </c>
    </row>
    <row r="77" spans="1:10" x14ac:dyDescent="0.25">
      <c r="D77" s="25" t="s">
        <v>47</v>
      </c>
      <c r="E77" s="18"/>
      <c r="F77" s="18"/>
      <c r="G77" s="18"/>
      <c r="H77" s="17">
        <f t="shared" si="24"/>
        <v>0.60588292264011889</v>
      </c>
      <c r="I77" s="17">
        <f t="shared" si="24"/>
        <v>1.0367797739676832</v>
      </c>
      <c r="J77" s="17">
        <f t="shared" si="24"/>
        <v>0.6284228307163362</v>
      </c>
    </row>
    <row r="78" spans="1:10" x14ac:dyDescent="0.25">
      <c r="D78" s="25" t="s">
        <v>2</v>
      </c>
      <c r="E78" s="18"/>
      <c r="F78" s="18"/>
      <c r="G78" s="18"/>
      <c r="H78" s="17">
        <f t="shared" si="24"/>
        <v>0.17708108259994798</v>
      </c>
      <c r="I78" s="17">
        <f t="shared" si="24"/>
        <v>-1.2862724149952238</v>
      </c>
      <c r="J78" s="17">
        <f t="shared" si="24"/>
        <v>0.11551868350700159</v>
      </c>
    </row>
    <row r="79" spans="1:10" x14ac:dyDescent="0.25">
      <c r="D79" s="25" t="s">
        <v>1</v>
      </c>
      <c r="E79" s="18"/>
      <c r="F79" s="18"/>
      <c r="G79" s="18"/>
      <c r="H79" s="17">
        <f t="shared" si="24"/>
        <v>2.5684366006485555</v>
      </c>
      <c r="I79" s="17">
        <f>+I25+I34+I43+I52+I61+I70</f>
        <v>0</v>
      </c>
      <c r="J79" s="17">
        <f>+J25+J34+J43+J52+J61+J70</f>
        <v>2.6560101618425027</v>
      </c>
    </row>
    <row r="80" spans="1:10" x14ac:dyDescent="0.25">
      <c r="D80" s="25" t="s">
        <v>0</v>
      </c>
      <c r="E80" s="18"/>
      <c r="F80" s="18"/>
      <c r="G80" s="18"/>
      <c r="H80" s="17">
        <f t="shared" si="24"/>
        <v>-0.16671456785470801</v>
      </c>
      <c r="I80" s="17">
        <f t="shared" si="24"/>
        <v>2.3475606724643265</v>
      </c>
      <c r="J80" s="17">
        <f t="shared" si="24"/>
        <v>-0.21342347352772259</v>
      </c>
    </row>
    <row r="81" spans="1:11" x14ac:dyDescent="0.25">
      <c r="D81" s="27" t="s">
        <v>46</v>
      </c>
      <c r="E81" s="28"/>
      <c r="F81" s="28"/>
      <c r="G81" s="28"/>
      <c r="H81" s="29">
        <f t="shared" si="24"/>
        <v>-1.5446949524778614E-2</v>
      </c>
      <c r="I81" s="29">
        <f t="shared" si="24"/>
        <v>-0.29346930834198359</v>
      </c>
      <c r="J81" s="29">
        <f t="shared" si="24"/>
        <v>-3.0608413042643952E-2</v>
      </c>
    </row>
    <row r="83" spans="1:11" x14ac:dyDescent="0.25">
      <c r="A83" t="s">
        <v>33</v>
      </c>
      <c r="K83" s="1"/>
    </row>
    <row r="84" spans="1:11" x14ac:dyDescent="0.25">
      <c r="A84" t="s">
        <v>44</v>
      </c>
      <c r="K84" s="1"/>
    </row>
  </sheetData>
  <conditionalFormatting sqref="H11:J20 E12:G20 E28:J29 E37:J38 E46:J47 E55:J56">
    <cfRule type="cellIs" dxfId="26" priority="17" operator="lessThan">
      <formula>0</formula>
    </cfRule>
  </conditionalFormatting>
  <conditionalFormatting sqref="E64:G64">
    <cfRule type="cellIs" dxfId="25" priority="16" operator="lessThan">
      <formula>0</formula>
    </cfRule>
  </conditionalFormatting>
  <conditionalFormatting sqref="H21:J27">
    <cfRule type="cellIs" dxfId="24" priority="15" operator="lessThan">
      <formula>0</formula>
    </cfRule>
  </conditionalFormatting>
  <conditionalFormatting sqref="E21:G27">
    <cfRule type="cellIs" dxfId="23" priority="14" operator="lessThan">
      <formula>0</formula>
    </cfRule>
  </conditionalFormatting>
  <conditionalFormatting sqref="H30:J36">
    <cfRule type="cellIs" dxfId="22" priority="13" operator="lessThan">
      <formula>0</formula>
    </cfRule>
  </conditionalFormatting>
  <conditionalFormatting sqref="E30:G36">
    <cfRule type="cellIs" dxfId="21" priority="12" operator="lessThan">
      <formula>0</formula>
    </cfRule>
  </conditionalFormatting>
  <conditionalFormatting sqref="H39:J45">
    <cfRule type="cellIs" dxfId="20" priority="11" operator="lessThan">
      <formula>0</formula>
    </cfRule>
  </conditionalFormatting>
  <conditionalFormatting sqref="E39:G45">
    <cfRule type="cellIs" dxfId="19" priority="10" operator="lessThan">
      <formula>0</formula>
    </cfRule>
  </conditionalFormatting>
  <conditionalFormatting sqref="H48:J54">
    <cfRule type="cellIs" dxfId="18" priority="9" operator="lessThan">
      <formula>0</formula>
    </cfRule>
  </conditionalFormatting>
  <conditionalFormatting sqref="E48:G54">
    <cfRule type="cellIs" dxfId="17" priority="8" operator="lessThan">
      <formula>0</formula>
    </cfRule>
  </conditionalFormatting>
  <conditionalFormatting sqref="H57:J63">
    <cfRule type="cellIs" dxfId="16" priority="7" operator="lessThan">
      <formula>0</formula>
    </cfRule>
  </conditionalFormatting>
  <conditionalFormatting sqref="E57:G63">
    <cfRule type="cellIs" dxfId="15" priority="6" operator="lessThan">
      <formula>0</formula>
    </cfRule>
  </conditionalFormatting>
  <conditionalFormatting sqref="E66:J72">
    <cfRule type="cellIs" dxfId="14" priority="5" operator="lessThan">
      <formula>0</formula>
    </cfRule>
  </conditionalFormatting>
  <conditionalFormatting sqref="E65:J65">
    <cfRule type="cellIs" dxfId="13" priority="4" operator="lessThan">
      <formula>0</formula>
    </cfRule>
  </conditionalFormatting>
  <conditionalFormatting sqref="F81:G81 E76:G80 H76:H81 E75:H75 D74:J74">
    <cfRule type="cellIs" dxfId="12" priority="3" operator="lessThan">
      <formula>0</formula>
    </cfRule>
  </conditionalFormatting>
  <conditionalFormatting sqref="E81">
    <cfRule type="cellIs" dxfId="11" priority="2" operator="lessThan">
      <formula>0</formula>
    </cfRule>
  </conditionalFormatting>
  <conditionalFormatting sqref="I75:J81">
    <cfRule type="cellIs" dxfId="10" priority="1" operator="lessThan">
      <formula>0</formula>
    </cfRule>
  </conditionalFormatting>
  <pageMargins left="0.45" right="0.45" top="0.45" bottom="0.4" header="0.3" footer="0.3"/>
  <pageSetup scale="74" fitToHeight="17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B8497-3FD4-4851-B7F2-BEEF3FB7F608}">
  <dimension ref="A1:L86"/>
  <sheetViews>
    <sheetView tabSelected="1" zoomScaleNormal="100" workbookViewId="0">
      <pane ySplit="9" topLeftCell="A60" activePane="bottomLeft" state="frozen"/>
      <selection pane="bottomLeft" activeCell="J82" sqref="J82"/>
    </sheetView>
  </sheetViews>
  <sheetFormatPr defaultRowHeight="15" x14ac:dyDescent="0.25"/>
  <cols>
    <col min="1" max="1" width="25.85546875" customWidth="1"/>
    <col min="2" max="2" width="18.140625" bestFit="1" customWidth="1"/>
    <col min="3" max="3" width="15.5703125" customWidth="1"/>
    <col min="4" max="4" width="18.7109375" bestFit="1" customWidth="1"/>
    <col min="5" max="7" width="16.140625" customWidth="1"/>
    <col min="8" max="10" width="16.140625" style="9" customWidth="1"/>
    <col min="11" max="11" width="40.28515625" style="1" bestFit="1" customWidth="1"/>
  </cols>
  <sheetData>
    <row r="1" spans="1:12" x14ac:dyDescent="0.25">
      <c r="A1" t="s">
        <v>9</v>
      </c>
    </row>
    <row r="2" spans="1:12" x14ac:dyDescent="0.25">
      <c r="A2" t="s">
        <v>10</v>
      </c>
    </row>
    <row r="3" spans="1:12" x14ac:dyDescent="0.25">
      <c r="A3" t="s">
        <v>11</v>
      </c>
    </row>
    <row r="5" spans="1:12" x14ac:dyDescent="0.25">
      <c r="A5" s="13" t="s">
        <v>72</v>
      </c>
    </row>
    <row r="6" spans="1:12" x14ac:dyDescent="0.25">
      <c r="A6" t="s">
        <v>73</v>
      </c>
    </row>
    <row r="7" spans="1:12" x14ac:dyDescent="0.25">
      <c r="A7" t="s">
        <v>71</v>
      </c>
    </row>
    <row r="9" spans="1:12" s="12" customFormat="1" ht="60" x14ac:dyDescent="0.25">
      <c r="A9" s="11" t="s">
        <v>12</v>
      </c>
      <c r="B9" s="11" t="s">
        <v>13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28</v>
      </c>
      <c r="H9" s="11" t="s">
        <v>29</v>
      </c>
      <c r="I9" s="11" t="s">
        <v>18</v>
      </c>
      <c r="J9" s="11" t="s">
        <v>30</v>
      </c>
      <c r="K9" s="32"/>
    </row>
    <row r="10" spans="1:12" x14ac:dyDescent="0.25">
      <c r="A10" s="10" t="s">
        <v>43</v>
      </c>
      <c r="B10" s="3"/>
      <c r="C10" s="3"/>
      <c r="D10" s="3"/>
      <c r="E10" s="3"/>
      <c r="F10" s="3"/>
      <c r="G10" s="3"/>
      <c r="H10" s="16"/>
      <c r="I10" s="16"/>
      <c r="J10" s="16"/>
    </row>
    <row r="11" spans="1:12" s="13" customFormat="1" x14ac:dyDescent="0.25">
      <c r="A11" s="10" t="s">
        <v>3</v>
      </c>
      <c r="B11" s="19">
        <f>+'RUM 1 VERSION 1'!B11+SEA!B12+EEA!B12</f>
        <v>49537045.800000168</v>
      </c>
      <c r="C11" s="19">
        <f>+'RUM 1 VERSION 1'!C11+SEA!C12+EEA!C12</f>
        <v>3898232.5900000003</v>
      </c>
      <c r="D11" s="19">
        <f>+'RUM 1 VERSION 1'!D11+SEA!D12+EEA!D12</f>
        <v>53435278.390000165</v>
      </c>
      <c r="E11" s="20"/>
      <c r="F11" s="20"/>
      <c r="G11" s="20"/>
      <c r="H11" s="21"/>
      <c r="I11" s="21"/>
      <c r="J11" s="21"/>
      <c r="K11" s="19"/>
      <c r="L11" s="24"/>
    </row>
    <row r="12" spans="1:12" x14ac:dyDescent="0.25">
      <c r="A12" s="2" t="s">
        <v>49</v>
      </c>
      <c r="B12" s="52">
        <f>+'RUM 1 VERSION 1'!B12+SEA!B13+EEA!B13</f>
        <v>4629578.8965650005</v>
      </c>
      <c r="C12" s="52">
        <f>+'RUM 1 VERSION 1'!C12+SEA!C13+EEA!C13</f>
        <v>365694.141145</v>
      </c>
      <c r="D12" s="52">
        <f>+'RUM 1 VERSION 1'!D12+SEA!D13+EEA!D13</f>
        <v>4995273.0377100008</v>
      </c>
      <c r="E12" s="4"/>
      <c r="F12" s="4"/>
      <c r="G12" s="4"/>
      <c r="H12" s="16"/>
      <c r="I12" s="16"/>
      <c r="J12" s="16"/>
    </row>
    <row r="13" spans="1:12" x14ac:dyDescent="0.25">
      <c r="A13" s="2" t="s">
        <v>26</v>
      </c>
      <c r="B13" s="52">
        <f>+'RUM 1 VERSION 1'!B13+SEA!B14+EEA!B14</f>
        <v>8013636.9999999972</v>
      </c>
      <c r="C13" s="52">
        <f>+'RUM 1 VERSION 1'!C13+SEA!C14+EEA!C14</f>
        <v>452571.46999999962</v>
      </c>
      <c r="D13" s="52">
        <f>+'RUM 1 VERSION 1'!D13+SEA!D14+EEA!D14</f>
        <v>8466208.4699999969</v>
      </c>
      <c r="E13" s="4"/>
      <c r="F13" s="4"/>
      <c r="G13" s="4"/>
      <c r="H13" s="16"/>
      <c r="I13" s="16"/>
      <c r="J13" s="16"/>
    </row>
    <row r="14" spans="1:12" x14ac:dyDescent="0.25">
      <c r="A14" s="2" t="s">
        <v>34</v>
      </c>
      <c r="B14" s="52">
        <f>+'RUM 1 VERSION 1'!B14+SEA!B15+EEA!B15</f>
        <v>4069754.1300004171</v>
      </c>
      <c r="C14" s="52">
        <f>+'RUM 1 VERSION 1'!C14+SEA!C15+EEA!C15</f>
        <v>155484.69999999995</v>
      </c>
      <c r="D14" s="52">
        <f>+'RUM 1 VERSION 1'!D14+SEA!D15+EEA!D15</f>
        <v>4225238.8300004173</v>
      </c>
      <c r="E14" s="4"/>
      <c r="F14" s="4"/>
      <c r="G14" s="4"/>
      <c r="H14" s="16"/>
      <c r="I14" s="16"/>
      <c r="J14" s="16"/>
    </row>
    <row r="15" spans="1:12" x14ac:dyDescent="0.25">
      <c r="A15" s="2" t="s">
        <v>1</v>
      </c>
      <c r="B15" s="52">
        <f>+'RUM 1 VERSION 1'!B15+SEA!B16+EEA!B16</f>
        <v>1403401.9000000036</v>
      </c>
      <c r="C15" s="52">
        <f>+'RUM 1 VERSION 1'!C15+SEA!C16+EEA!C16</f>
        <v>189063.62999999995</v>
      </c>
      <c r="D15" s="52">
        <f>+'RUM 1 VERSION 1'!D15+SEA!D16+EEA!D16</f>
        <v>1592465.5300000035</v>
      </c>
      <c r="E15" s="4"/>
      <c r="F15" s="4"/>
      <c r="G15" s="4"/>
      <c r="H15" s="16"/>
      <c r="I15" s="16"/>
      <c r="J15" s="16"/>
    </row>
    <row r="16" spans="1:12" x14ac:dyDescent="0.25">
      <c r="A16" s="2" t="s">
        <v>0</v>
      </c>
      <c r="B16" s="52">
        <f>+'RUM 1 VERSION 1'!B16+SEA!B17+EEA!B17</f>
        <v>401431.6</v>
      </c>
      <c r="C16" s="52">
        <f>+'RUM 1 VERSION 1'!C16+SEA!C17+EEA!C17</f>
        <v>31587</v>
      </c>
      <c r="D16" s="52">
        <f>+'RUM 1 VERSION 1'!D16+SEA!D17+EEA!D17</f>
        <v>433018.6</v>
      </c>
      <c r="E16" s="4"/>
      <c r="F16" s="4"/>
      <c r="G16" s="4"/>
      <c r="H16" s="16"/>
      <c r="I16" s="16"/>
      <c r="J16" s="16"/>
    </row>
    <row r="17" spans="1:12" s="13" customFormat="1" x14ac:dyDescent="0.25">
      <c r="A17" s="5" t="s">
        <v>32</v>
      </c>
      <c r="B17" s="8">
        <f>SUM(B11:B16)</f>
        <v>68054849.326565579</v>
      </c>
      <c r="C17" s="8">
        <f t="shared" ref="C17:D17" si="0">SUM(C11:C16)</f>
        <v>5092633.5311449999</v>
      </c>
      <c r="D17" s="8">
        <f t="shared" si="0"/>
        <v>73147482.857710585</v>
      </c>
      <c r="E17" s="6">
        <f>SUM(E11:E16)</f>
        <v>0</v>
      </c>
      <c r="F17" s="6">
        <f>SUM(F11:F16)</f>
        <v>0</v>
      </c>
      <c r="G17" s="6">
        <f>SUM(G11:G16)</f>
        <v>0</v>
      </c>
      <c r="H17" s="14"/>
      <c r="I17" s="14"/>
      <c r="J17" s="14"/>
      <c r="K17" s="19"/>
    </row>
    <row r="18" spans="1:12" x14ac:dyDescent="0.25">
      <c r="A18" s="2"/>
      <c r="B18" s="3"/>
      <c r="C18" s="3"/>
      <c r="D18" s="3"/>
      <c r="E18" s="4"/>
      <c r="F18" s="3"/>
      <c r="G18" s="4"/>
      <c r="H18" s="16"/>
      <c r="I18" s="16"/>
      <c r="J18" s="16"/>
    </row>
    <row r="19" spans="1:12" x14ac:dyDescent="0.25">
      <c r="A19" s="10" t="s">
        <v>7</v>
      </c>
      <c r="B19" s="3"/>
      <c r="C19" s="3"/>
      <c r="D19" s="3"/>
      <c r="E19" s="3"/>
      <c r="F19" s="3"/>
      <c r="G19" s="3"/>
      <c r="H19" s="16"/>
      <c r="I19" s="16"/>
      <c r="J19" s="16"/>
    </row>
    <row r="20" spans="1:12" s="13" customFormat="1" x14ac:dyDescent="0.25">
      <c r="A20" s="10" t="s">
        <v>3</v>
      </c>
      <c r="B20" s="19">
        <f>+'RUM 1 VERSION 1'!B20+SEA!B21+EEA!B21</f>
        <v>48759159.290000133</v>
      </c>
      <c r="C20" s="19">
        <f>+'RUM 1 VERSION 1'!C20+SEA!C21+EEA!C21</f>
        <v>3508360.69</v>
      </c>
      <c r="D20" s="19">
        <f t="shared" ref="D20:D25" si="1">SUM(B20:C20)</f>
        <v>52267519.980000131</v>
      </c>
      <c r="E20" s="20">
        <f t="shared" ref="E20:G25" si="2">+B20-B11</f>
        <v>-777886.51000003517</v>
      </c>
      <c r="F20" s="20">
        <f t="shared" si="2"/>
        <v>-389871.90000000037</v>
      </c>
      <c r="G20" s="20">
        <f t="shared" si="2"/>
        <v>-1167758.4100000337</v>
      </c>
      <c r="H20" s="22">
        <f>+E20/B11</f>
        <v>-1.5703126769825111E-2</v>
      </c>
      <c r="I20" s="22">
        <f>+F20/C11</f>
        <v>-0.10001247770595452</v>
      </c>
      <c r="J20" s="22">
        <f>+G20/D11</f>
        <v>-2.185369750442934E-2</v>
      </c>
      <c r="K20" s="19"/>
      <c r="L20" s="24"/>
    </row>
    <row r="21" spans="1:12" x14ac:dyDescent="0.25">
      <c r="A21" s="2" t="s">
        <v>49</v>
      </c>
      <c r="B21" s="52">
        <f>+'RUM 1 VERSION 1'!B21+SEA!B22+EEA!B22</f>
        <v>4527854.1462900005</v>
      </c>
      <c r="C21" s="52">
        <f>+'RUM 1 VERSION 1'!C21+SEA!C22+EEA!C22</f>
        <v>330029.33991500008</v>
      </c>
      <c r="D21" s="1">
        <f t="shared" si="1"/>
        <v>4857883.4862050004</v>
      </c>
      <c r="E21" s="4">
        <f t="shared" si="2"/>
        <v>-101724.750275</v>
      </c>
      <c r="F21" s="4">
        <f t="shared" si="2"/>
        <v>-35664.801229999925</v>
      </c>
      <c r="G21" s="4">
        <f t="shared" si="2"/>
        <v>-137389.55150500033</v>
      </c>
      <c r="H21" s="17">
        <f t="shared" ref="H21:J26" si="3">+E21/B12</f>
        <v>-2.1972786844712055E-2</v>
      </c>
      <c r="I21" s="17">
        <f t="shared" si="3"/>
        <v>-9.7526312886316135E-2</v>
      </c>
      <c r="J21" s="17">
        <f t="shared" si="3"/>
        <v>-2.7503912292246645E-2</v>
      </c>
    </row>
    <row r="22" spans="1:12" x14ac:dyDescent="0.25">
      <c r="A22" s="2" t="s">
        <v>35</v>
      </c>
      <c r="B22" s="52">
        <f>+'RUM 1 VERSION 1'!B22+SEA!B23+EEA!B23</f>
        <v>9677321.8800000697</v>
      </c>
      <c r="C22" s="52">
        <f>+'RUM 1 VERSION 1'!C22+SEA!C23+EEA!C23</f>
        <v>484892.02999999962</v>
      </c>
      <c r="D22" s="1">
        <f t="shared" si="1"/>
        <v>10162213.910000069</v>
      </c>
      <c r="E22" s="4">
        <f t="shared" si="2"/>
        <v>1663684.8800000725</v>
      </c>
      <c r="F22" s="4">
        <f t="shared" si="2"/>
        <v>32320.559999999998</v>
      </c>
      <c r="G22" s="4">
        <f t="shared" si="2"/>
        <v>1696005.4400000721</v>
      </c>
      <c r="H22" s="17">
        <f t="shared" si="3"/>
        <v>0.20760671839766054</v>
      </c>
      <c r="I22" s="17">
        <f t="shared" si="3"/>
        <v>7.1415372250486817E-2</v>
      </c>
      <c r="J22" s="17">
        <f t="shared" si="3"/>
        <v>0.20032644435934527</v>
      </c>
    </row>
    <row r="23" spans="1:12" x14ac:dyDescent="0.25">
      <c r="A23" s="2" t="s">
        <v>36</v>
      </c>
      <c r="B23" s="52">
        <f>+'RUM 1 VERSION 1'!B23+SEA!B24+EEA!B24</f>
        <v>4031906.4100002763</v>
      </c>
      <c r="C23" s="52">
        <f>+'RUM 1 VERSION 1'!C23+SEA!C24+EEA!C24</f>
        <v>127111.0000000001</v>
      </c>
      <c r="D23" s="1">
        <f t="shared" si="1"/>
        <v>4159017.4100002763</v>
      </c>
      <c r="E23" s="4">
        <f t="shared" si="2"/>
        <v>-37847.720000140835</v>
      </c>
      <c r="F23" s="4">
        <f t="shared" si="2"/>
        <v>-28373.699999999852</v>
      </c>
      <c r="G23" s="4">
        <f t="shared" si="2"/>
        <v>-66221.420000141021</v>
      </c>
      <c r="H23" s="17">
        <f t="shared" si="3"/>
        <v>-9.2997559044523791E-3</v>
      </c>
      <c r="I23" s="17">
        <f t="shared" si="3"/>
        <v>-0.18248547927866768</v>
      </c>
      <c r="J23" s="17">
        <f t="shared" si="3"/>
        <v>-1.5672822925404784E-2</v>
      </c>
    </row>
    <row r="24" spans="1:12" x14ac:dyDescent="0.25">
      <c r="A24" s="2" t="s">
        <v>1</v>
      </c>
      <c r="B24" s="52">
        <f>+'RUM 1 VERSION 1'!B24+SEA!B25+EEA!B25</f>
        <v>1209432.1300000027</v>
      </c>
      <c r="C24" s="52">
        <f>+'RUM 1 VERSION 1'!C24+SEA!C25+EEA!C25</f>
        <v>151756.4599999999</v>
      </c>
      <c r="D24" s="1">
        <f t="shared" si="1"/>
        <v>1361188.5900000026</v>
      </c>
      <c r="E24" s="4">
        <f t="shared" si="2"/>
        <v>-193969.77000000095</v>
      </c>
      <c r="F24" s="4">
        <f t="shared" si="2"/>
        <v>-37307.170000000042</v>
      </c>
      <c r="G24" s="4">
        <f t="shared" si="2"/>
        <v>-231276.94000000088</v>
      </c>
      <c r="H24" s="17">
        <f t="shared" si="3"/>
        <v>-0.13821398560170145</v>
      </c>
      <c r="I24" s="17">
        <f>+F24/C15</f>
        <v>-0.19732600077550638</v>
      </c>
      <c r="J24" s="17">
        <f t="shared" si="3"/>
        <v>-0.14523199130093595</v>
      </c>
    </row>
    <row r="25" spans="1:12" x14ac:dyDescent="0.25">
      <c r="A25" s="2" t="s">
        <v>0</v>
      </c>
      <c r="B25" s="52">
        <f>+'RUM 1 VERSION 1'!B25+SEA!B26+EEA!B26</f>
        <v>379696.76000000013</v>
      </c>
      <c r="C25" s="52">
        <f>+'RUM 1 VERSION 1'!C25+SEA!C26+EEA!C26</f>
        <v>43911.92</v>
      </c>
      <c r="D25" s="1">
        <f t="shared" si="1"/>
        <v>423608.68000000011</v>
      </c>
      <c r="E25" s="4">
        <f t="shared" si="2"/>
        <v>-21734.839999999851</v>
      </c>
      <c r="F25" s="4">
        <f t="shared" si="2"/>
        <v>12324.919999999998</v>
      </c>
      <c r="G25" s="4">
        <f t="shared" si="2"/>
        <v>-9409.9199999998673</v>
      </c>
      <c r="H25" s="17">
        <f t="shared" si="3"/>
        <v>-5.4143321053947549E-2</v>
      </c>
      <c r="I25" s="17">
        <f t="shared" si="3"/>
        <v>0.39018963497641429</v>
      </c>
      <c r="J25" s="17">
        <f t="shared" si="3"/>
        <v>-2.1730983380390284E-2</v>
      </c>
    </row>
    <row r="26" spans="1:12" s="13" customFormat="1" x14ac:dyDescent="0.25">
      <c r="A26" s="5" t="s">
        <v>31</v>
      </c>
      <c r="B26" s="8">
        <f t="shared" ref="B26:G26" si="4">SUM(B20:B25)</f>
        <v>68585370.616290495</v>
      </c>
      <c r="C26" s="8">
        <f t="shared" si="4"/>
        <v>4646061.4399149995</v>
      </c>
      <c r="D26" s="8">
        <f t="shared" si="4"/>
        <v>73231432.056205496</v>
      </c>
      <c r="E26" s="6">
        <f t="shared" si="4"/>
        <v>530521.28972489573</v>
      </c>
      <c r="F26" s="6">
        <f t="shared" si="4"/>
        <v>-446572.09123000019</v>
      </c>
      <c r="G26" s="6">
        <f t="shared" si="4"/>
        <v>83949.198494896351</v>
      </c>
      <c r="H26" s="15">
        <f t="shared" si="3"/>
        <v>7.7954957651754564E-3</v>
      </c>
      <c r="I26" s="15">
        <f t="shared" si="3"/>
        <v>-8.7689814807780875E-2</v>
      </c>
      <c r="J26" s="15">
        <f t="shared" si="3"/>
        <v>1.1476703669789663E-3</v>
      </c>
      <c r="K26" s="19"/>
    </row>
    <row r="27" spans="1:12" x14ac:dyDescent="0.25">
      <c r="A27" s="2"/>
      <c r="B27" s="3"/>
      <c r="C27" s="3"/>
      <c r="D27" s="3"/>
      <c r="E27" s="4"/>
      <c r="F27" s="3"/>
      <c r="G27" s="4"/>
      <c r="H27" s="16"/>
      <c r="I27" s="16"/>
      <c r="J27" s="16"/>
    </row>
    <row r="28" spans="1:12" x14ac:dyDescent="0.25">
      <c r="A28" s="10" t="s">
        <v>5</v>
      </c>
      <c r="B28" s="3"/>
      <c r="C28" s="3"/>
      <c r="D28" s="3"/>
      <c r="E28" s="3"/>
      <c r="F28" s="3"/>
      <c r="G28" s="3"/>
      <c r="H28" s="16"/>
      <c r="I28" s="16"/>
      <c r="J28" s="16"/>
    </row>
    <row r="29" spans="1:12" s="13" customFormat="1" x14ac:dyDescent="0.25">
      <c r="A29" s="10" t="s">
        <v>50</v>
      </c>
      <c r="B29" s="19">
        <f>+'RUM 1 VERSION 1'!B29+SEA!B30+EEA!B30</f>
        <v>40964103.250000276</v>
      </c>
      <c r="C29" s="19">
        <f>+'RUM 1 VERSION 1'!C29+SEA!C30+EEA!C30</f>
        <v>2788278.1600000006</v>
      </c>
      <c r="D29" s="19">
        <f t="shared" ref="D29:D34" si="5">SUM(B29:C29)</f>
        <v>43752381.41000028</v>
      </c>
      <c r="E29" s="20">
        <f t="shared" ref="E29:G34" si="6">+B29-B20</f>
        <v>-7795056.0399998575</v>
      </c>
      <c r="F29" s="20">
        <f t="shared" si="6"/>
        <v>-720082.52999999933</v>
      </c>
      <c r="G29" s="20">
        <f t="shared" si="6"/>
        <v>-8515138.5699998513</v>
      </c>
      <c r="H29" s="22">
        <f t="shared" ref="H29:J35" si="7">+E29/B20</f>
        <v>-0.15986854887382199</v>
      </c>
      <c r="I29" s="22">
        <f t="shared" si="7"/>
        <v>-0.20524757675357472</v>
      </c>
      <c r="J29" s="22">
        <f t="shared" si="7"/>
        <v>-0.16291453226129957</v>
      </c>
      <c r="K29" s="19"/>
      <c r="L29" s="24"/>
    </row>
    <row r="30" spans="1:12" x14ac:dyDescent="0.25">
      <c r="A30" s="2" t="s">
        <v>51</v>
      </c>
      <c r="B30" s="52">
        <f>+'RUM 1 VERSION 1'!B30+SEA!B31+EEA!B31</f>
        <v>3779536.0975900008</v>
      </c>
      <c r="C30" s="52">
        <f>+'RUM 1 VERSION 1'!C30+SEA!C31+EEA!C31</f>
        <v>266659.00533499999</v>
      </c>
      <c r="D30" s="1">
        <f t="shared" si="5"/>
        <v>4046195.1029250007</v>
      </c>
      <c r="E30" s="4">
        <f t="shared" si="6"/>
        <v>-748318.04869999969</v>
      </c>
      <c r="F30" s="4">
        <f t="shared" si="6"/>
        <v>-63370.334580000082</v>
      </c>
      <c r="G30" s="4">
        <f t="shared" si="6"/>
        <v>-811688.38327999972</v>
      </c>
      <c r="H30" s="17">
        <f t="shared" si="7"/>
        <v>-0.16526991032013497</v>
      </c>
      <c r="I30" s="17">
        <f t="shared" si="7"/>
        <v>-0.19201424514657175</v>
      </c>
      <c r="J30" s="17">
        <f t="shared" si="7"/>
        <v>-0.16708683639386629</v>
      </c>
    </row>
    <row r="31" spans="1:12" x14ac:dyDescent="0.25">
      <c r="A31" s="2" t="s">
        <v>25</v>
      </c>
      <c r="B31" s="52">
        <f>+'RUM 1 VERSION 1'!B31+SEA!B32+EEA!B32</f>
        <v>9481376.0600000545</v>
      </c>
      <c r="C31" s="52">
        <f>+'RUM 1 VERSION 1'!C31+SEA!C32+EEA!C32</f>
        <v>536355.59999999963</v>
      </c>
      <c r="D31" s="1">
        <f t="shared" si="5"/>
        <v>10017731.660000054</v>
      </c>
      <c r="E31" s="4">
        <f t="shared" si="6"/>
        <v>-195945.8200000152</v>
      </c>
      <c r="F31" s="4">
        <f t="shared" si="6"/>
        <v>51463.570000000007</v>
      </c>
      <c r="G31" s="4">
        <f t="shared" si="6"/>
        <v>-144482.2500000149</v>
      </c>
      <c r="H31" s="17">
        <f t="shared" si="7"/>
        <v>-2.0247938678672306E-2</v>
      </c>
      <c r="I31" s="17">
        <f t="shared" si="7"/>
        <v>0.10613408102418191</v>
      </c>
      <c r="J31" s="17">
        <f t="shared" si="7"/>
        <v>-1.4217595819139171E-2</v>
      </c>
    </row>
    <row r="32" spans="1:12" x14ac:dyDescent="0.25">
      <c r="A32" s="2" t="s">
        <v>37</v>
      </c>
      <c r="B32" s="52">
        <f>+'RUM 1 VERSION 1'!B32+SEA!B33+EEA!B33</f>
        <v>3623303.3800002546</v>
      </c>
      <c r="C32" s="52">
        <f>+'RUM 1 VERSION 1'!C32+SEA!C33+EEA!C33</f>
        <v>102281.7400000003</v>
      </c>
      <c r="D32" s="1">
        <f t="shared" si="5"/>
        <v>3725585.1200002548</v>
      </c>
      <c r="E32" s="4">
        <f t="shared" si="6"/>
        <v>-408603.03000002168</v>
      </c>
      <c r="F32" s="4">
        <f t="shared" si="6"/>
        <v>-24829.259999999806</v>
      </c>
      <c r="G32" s="4">
        <f t="shared" si="6"/>
        <v>-433432.29000002146</v>
      </c>
      <c r="H32" s="17">
        <f t="shared" si="7"/>
        <v>-0.10134238954221997</v>
      </c>
      <c r="I32" s="17">
        <f t="shared" si="7"/>
        <v>-0.19533525816018901</v>
      </c>
      <c r="J32" s="17">
        <f t="shared" si="7"/>
        <v>-0.1042150698763227</v>
      </c>
    </row>
    <row r="33" spans="1:12" x14ac:dyDescent="0.25">
      <c r="A33" s="2" t="s">
        <v>52</v>
      </c>
      <c r="B33" s="52">
        <f>+'RUM 1 VERSION 1'!B33+SEA!B34+EEA!B34</f>
        <v>913131.05000000144</v>
      </c>
      <c r="C33" s="52">
        <f>+'RUM 1 VERSION 1'!C33+SEA!C34+EEA!C34</f>
        <v>172132.39999999997</v>
      </c>
      <c r="D33" s="1">
        <f t="shared" si="5"/>
        <v>1085263.4500000014</v>
      </c>
      <c r="E33" s="4">
        <f t="shared" si="6"/>
        <v>-296301.08000000124</v>
      </c>
      <c r="F33" s="4">
        <f t="shared" si="6"/>
        <v>20375.940000000061</v>
      </c>
      <c r="G33" s="4">
        <f t="shared" si="6"/>
        <v>-275925.14000000129</v>
      </c>
      <c r="H33" s="17">
        <f t="shared" si="7"/>
        <v>-0.24499190376230584</v>
      </c>
      <c r="I33" s="17">
        <f t="shared" si="7"/>
        <v>0.13426736496093855</v>
      </c>
      <c r="J33" s="17">
        <f t="shared" si="7"/>
        <v>-0.20270897216380632</v>
      </c>
    </row>
    <row r="34" spans="1:12" x14ac:dyDescent="0.25">
      <c r="A34" s="2" t="s">
        <v>0</v>
      </c>
      <c r="B34" s="52">
        <f>+'RUM 1 VERSION 1'!B34+SEA!B35+EEA!B35</f>
        <v>364000.04000000004</v>
      </c>
      <c r="C34" s="52">
        <f>+'RUM 1 VERSION 1'!C34+SEA!C35+EEA!C35</f>
        <v>27856.59</v>
      </c>
      <c r="D34" s="1">
        <f t="shared" si="5"/>
        <v>391856.63000000006</v>
      </c>
      <c r="E34" s="4">
        <f t="shared" si="6"/>
        <v>-15696.720000000088</v>
      </c>
      <c r="F34" s="4">
        <f t="shared" si="6"/>
        <v>-16055.329999999998</v>
      </c>
      <c r="G34" s="4">
        <f t="shared" si="6"/>
        <v>-31752.050000000047</v>
      </c>
      <c r="H34" s="17">
        <f t="shared" si="7"/>
        <v>-4.1340147332308244E-2</v>
      </c>
      <c r="I34" s="17">
        <f t="shared" si="7"/>
        <v>-0.36562577997044993</v>
      </c>
      <c r="J34" s="17">
        <f t="shared" si="7"/>
        <v>-7.4956089190618191E-2</v>
      </c>
    </row>
    <row r="35" spans="1:12" s="13" customFormat="1" x14ac:dyDescent="0.25">
      <c r="A35" s="5" t="s">
        <v>19</v>
      </c>
      <c r="B35" s="8">
        <f t="shared" ref="B35:G35" si="8">SUM(B29:B34)</f>
        <v>59125449.877590589</v>
      </c>
      <c r="C35" s="8">
        <f t="shared" si="8"/>
        <v>3893563.4953350001</v>
      </c>
      <c r="D35" s="8">
        <f t="shared" si="8"/>
        <v>63019013.372925602</v>
      </c>
      <c r="E35" s="6">
        <f t="shared" si="8"/>
        <v>-9459920.7386998963</v>
      </c>
      <c r="F35" s="6">
        <f t="shared" si="8"/>
        <v>-752497.94457999896</v>
      </c>
      <c r="G35" s="6">
        <f t="shared" si="8"/>
        <v>-10212418.683279889</v>
      </c>
      <c r="H35" s="15">
        <f t="shared" si="7"/>
        <v>-0.13792913348277458</v>
      </c>
      <c r="I35" s="15">
        <f t="shared" si="7"/>
        <v>-0.1619646994151171</v>
      </c>
      <c r="J35" s="15">
        <f t="shared" si="7"/>
        <v>-0.1394540349209859</v>
      </c>
      <c r="K35" s="19"/>
    </row>
    <row r="36" spans="1:12" x14ac:dyDescent="0.25">
      <c r="A36" s="2"/>
      <c r="B36" s="3"/>
      <c r="C36" s="3"/>
      <c r="D36" s="3"/>
      <c r="E36" s="4"/>
      <c r="F36" s="3"/>
      <c r="G36" s="4"/>
      <c r="H36" s="17"/>
      <c r="I36" s="17"/>
      <c r="J36" s="17"/>
    </row>
    <row r="37" spans="1:12" x14ac:dyDescent="0.25">
      <c r="A37" s="10" t="s">
        <v>4</v>
      </c>
      <c r="B37" s="3"/>
      <c r="C37" s="3"/>
      <c r="D37" s="3"/>
      <c r="E37" s="3"/>
      <c r="F37" s="3"/>
      <c r="G37" s="3"/>
      <c r="H37" s="17"/>
      <c r="I37" s="17"/>
      <c r="J37" s="17"/>
    </row>
    <row r="38" spans="1:12" s="13" customFormat="1" x14ac:dyDescent="0.25">
      <c r="A38" s="10" t="s">
        <v>3</v>
      </c>
      <c r="B38" s="19">
        <f>+'RUM 1 VERSION 1'!B38+SEA!B39+EEA!B39</f>
        <v>44530742.060000397</v>
      </c>
      <c r="C38" s="19">
        <f>+'RUM 1 VERSION 1'!C38+SEA!C39+EEA!C39</f>
        <v>3463575.1</v>
      </c>
      <c r="D38" s="19">
        <f>SUM(B38:C38)</f>
        <v>47994317.160000399</v>
      </c>
      <c r="E38" s="20">
        <f t="shared" ref="E38:G43" si="9">+B38-B29</f>
        <v>3566638.8100001216</v>
      </c>
      <c r="F38" s="20">
        <f>+C38-C29</f>
        <v>675296.93999999948</v>
      </c>
      <c r="G38" s="20">
        <f t="shared" si="9"/>
        <v>4241935.7500001192</v>
      </c>
      <c r="H38" s="22">
        <f>+E38/B29</f>
        <v>8.7067420669097589E-2</v>
      </c>
      <c r="I38" s="22">
        <f t="shared" ref="H38:J44" si="10">+F38/C29</f>
        <v>0.24219138165182175</v>
      </c>
      <c r="J38" s="22">
        <f t="shared" si="10"/>
        <v>9.695325404688851E-2</v>
      </c>
      <c r="K38" s="19"/>
      <c r="L38" s="24"/>
    </row>
    <row r="39" spans="1:12" x14ac:dyDescent="0.25">
      <c r="A39" s="2" t="s">
        <v>49</v>
      </c>
      <c r="B39" s="52">
        <f>+'RUM 1 VERSION 1'!B39+SEA!B40+EEA!B40</f>
        <v>4140678.8329149983</v>
      </c>
      <c r="C39" s="52">
        <f>+'RUM 1 VERSION 1'!C39+SEA!C40+EEA!C40</f>
        <v>320082.30316000001</v>
      </c>
      <c r="D39" s="1">
        <f t="shared" ref="D39:D43" si="11">SUM(B39:C39)</f>
        <v>4460761.1360749984</v>
      </c>
      <c r="E39" s="4">
        <f t="shared" si="9"/>
        <v>361142.73532499745</v>
      </c>
      <c r="F39" s="4">
        <f t="shared" si="9"/>
        <v>53423.297825000016</v>
      </c>
      <c r="G39" s="4">
        <f t="shared" si="9"/>
        <v>414566.0331499977</v>
      </c>
      <c r="H39" s="17">
        <f t="shared" si="10"/>
        <v>9.5552132854420421E-2</v>
      </c>
      <c r="I39" s="17">
        <f t="shared" si="10"/>
        <v>0.2003431227004131</v>
      </c>
      <c r="J39" s="17">
        <f t="shared" si="10"/>
        <v>0.10245824103991112</v>
      </c>
    </row>
    <row r="40" spans="1:12" x14ac:dyDescent="0.25">
      <c r="A40" s="2" t="s">
        <v>25</v>
      </c>
      <c r="B40" s="52">
        <f>+'RUM 1 VERSION 1'!B40+SEA!B41+EEA!B41</f>
        <v>8902244.9200000837</v>
      </c>
      <c r="C40" s="52">
        <f>+'RUM 1 VERSION 1'!C40+SEA!C41+EEA!C41</f>
        <v>534570.36999999988</v>
      </c>
      <c r="D40" s="1">
        <f t="shared" si="11"/>
        <v>9436815.2900000829</v>
      </c>
      <c r="E40" s="4">
        <f t="shared" si="9"/>
        <v>-579131.13999997079</v>
      </c>
      <c r="F40" s="4">
        <f t="shared" si="9"/>
        <v>-1785.2299999997485</v>
      </c>
      <c r="G40" s="4">
        <f t="shared" si="9"/>
        <v>-580916.36999997124</v>
      </c>
      <c r="H40" s="17">
        <f t="shared" si="10"/>
        <v>-6.1080916560540627E-2</v>
      </c>
      <c r="I40" s="17">
        <f t="shared" si="10"/>
        <v>-3.3284447855112349E-3</v>
      </c>
      <c r="J40" s="17">
        <f t="shared" si="10"/>
        <v>-5.7988813208035971E-2</v>
      </c>
    </row>
    <row r="41" spans="1:12" x14ac:dyDescent="0.25">
      <c r="A41" s="2" t="s">
        <v>38</v>
      </c>
      <c r="B41" s="52">
        <f>+'RUM 1 VERSION 1'!B41+SEA!B42+EEA!B42</f>
        <v>3738437.4100002828</v>
      </c>
      <c r="C41" s="52">
        <f>+'RUM 1 VERSION 1'!C41+SEA!C42+EEA!C42</f>
        <v>135898.81000000023</v>
      </c>
      <c r="D41" s="1">
        <f t="shared" si="11"/>
        <v>3874336.2200002829</v>
      </c>
      <c r="E41" s="4">
        <f t="shared" si="9"/>
        <v>115134.0300000282</v>
      </c>
      <c r="F41" s="4">
        <f t="shared" si="9"/>
        <v>33617.069999999934</v>
      </c>
      <c r="G41" s="4">
        <f t="shared" si="9"/>
        <v>148751.10000002803</v>
      </c>
      <c r="H41" s="17">
        <f t="shared" si="10"/>
        <v>3.1775983936520411E-2</v>
      </c>
      <c r="I41" s="17">
        <f t="shared" si="10"/>
        <v>0.32867127602639373</v>
      </c>
      <c r="J41" s="17">
        <f t="shared" si="10"/>
        <v>3.9926909521266783E-2</v>
      </c>
    </row>
    <row r="42" spans="1:12" x14ac:dyDescent="0.25">
      <c r="A42" s="2" t="s">
        <v>1</v>
      </c>
      <c r="B42" s="52">
        <f>+'RUM 1 VERSION 1'!B42+SEA!B43+EEA!B43</f>
        <v>990088.54000000388</v>
      </c>
      <c r="C42" s="52">
        <f>+'RUM 1 VERSION 1'!C42+SEA!C43+EEA!C43</f>
        <v>161613.74000000005</v>
      </c>
      <c r="D42" s="1">
        <f t="shared" si="11"/>
        <v>1151702.280000004</v>
      </c>
      <c r="E42" s="4">
        <f t="shared" si="9"/>
        <v>76957.490000002435</v>
      </c>
      <c r="F42" s="4">
        <f t="shared" si="9"/>
        <v>-10518.659999999916</v>
      </c>
      <c r="G42" s="4">
        <f t="shared" si="9"/>
        <v>66438.830000002636</v>
      </c>
      <c r="H42" s="17">
        <f t="shared" si="10"/>
        <v>8.4278691432081207E-2</v>
      </c>
      <c r="I42" s="17">
        <f t="shared" si="10"/>
        <v>-6.11079610811208E-2</v>
      </c>
      <c r="J42" s="17">
        <f t="shared" si="10"/>
        <v>6.1219080030754332E-2</v>
      </c>
    </row>
    <row r="43" spans="1:12" x14ac:dyDescent="0.25">
      <c r="A43" s="2" t="s">
        <v>0</v>
      </c>
      <c r="B43" s="52">
        <f>+'RUM 1 VERSION 1'!B43+SEA!B44+EEA!B44</f>
        <v>353337.7</v>
      </c>
      <c r="C43" s="52">
        <f>+'RUM 1 VERSION 1'!C43+SEA!C44+EEA!C44</f>
        <v>34531</v>
      </c>
      <c r="D43" s="1">
        <f t="shared" si="11"/>
        <v>387868.7</v>
      </c>
      <c r="E43" s="4">
        <f t="shared" si="9"/>
        <v>-10662.340000000026</v>
      </c>
      <c r="F43" s="4">
        <f t="shared" si="9"/>
        <v>6674.41</v>
      </c>
      <c r="G43" s="4">
        <f t="shared" si="9"/>
        <v>-3987.9300000000512</v>
      </c>
      <c r="H43" s="17">
        <f t="shared" si="10"/>
        <v>-2.929213963822648E-2</v>
      </c>
      <c r="I43" s="17">
        <f t="shared" si="10"/>
        <v>0.23959896024603156</v>
      </c>
      <c r="J43" s="17">
        <f t="shared" si="10"/>
        <v>-1.0177012954967868E-2</v>
      </c>
    </row>
    <row r="44" spans="1:12" s="13" customFormat="1" x14ac:dyDescent="0.25">
      <c r="A44" s="5" t="s">
        <v>20</v>
      </c>
      <c r="B44" s="6">
        <f t="shared" ref="B44:G44" si="12">SUM(B38:B43)</f>
        <v>62655529.462915771</v>
      </c>
      <c r="C44" s="6">
        <f t="shared" si="12"/>
        <v>4650271.3231600011</v>
      </c>
      <c r="D44" s="6">
        <f t="shared" si="12"/>
        <v>67305800.786075756</v>
      </c>
      <c r="E44" s="6">
        <f t="shared" si="12"/>
        <v>3530079.5853251792</v>
      </c>
      <c r="F44" s="6">
        <f t="shared" si="12"/>
        <v>756707.82782499981</v>
      </c>
      <c r="G44" s="6">
        <f t="shared" si="12"/>
        <v>4286787.4131501773</v>
      </c>
      <c r="H44" s="15">
        <f t="shared" si="10"/>
        <v>5.9704908675259502E-2</v>
      </c>
      <c r="I44" s="15">
        <f t="shared" si="10"/>
        <v>0.19434839799880882</v>
      </c>
      <c r="J44" s="15">
        <f t="shared" si="10"/>
        <v>6.8023715125185985E-2</v>
      </c>
      <c r="K44" s="19"/>
    </row>
    <row r="45" spans="1:12" x14ac:dyDescent="0.25">
      <c r="H45" s="17"/>
      <c r="I45" s="17"/>
      <c r="J45" s="17"/>
    </row>
    <row r="46" spans="1:12" x14ac:dyDescent="0.25">
      <c r="A46" s="13" t="s">
        <v>6</v>
      </c>
      <c r="B46" s="3"/>
      <c r="H46" s="17"/>
      <c r="I46" s="17"/>
      <c r="J46" s="17"/>
    </row>
    <row r="47" spans="1:12" s="13" customFormat="1" x14ac:dyDescent="0.25">
      <c r="A47" s="10" t="s">
        <v>3</v>
      </c>
      <c r="B47" s="19">
        <f>+'RUM 1 VERSION 1'!B47+SEA!B48+EEA!B48</f>
        <v>43614698.070000276</v>
      </c>
      <c r="C47" s="19">
        <f>+'RUM 1 VERSION 1'!C47+SEA!C48+EEA!C48</f>
        <v>3707625.89</v>
      </c>
      <c r="D47" s="19">
        <f>SUM(B47:C47)</f>
        <v>47322323.960000277</v>
      </c>
      <c r="E47" s="20">
        <f t="shared" ref="E47:G52" si="13">+B47-B38</f>
        <v>-916043.9900001213</v>
      </c>
      <c r="F47" s="20">
        <f t="shared" si="13"/>
        <v>244050.79000000004</v>
      </c>
      <c r="G47" s="20">
        <f t="shared" si="13"/>
        <v>-671993.20000012219</v>
      </c>
      <c r="H47" s="22">
        <f t="shared" ref="H47:J53" si="14">+E47/B38</f>
        <v>-2.0571047048033701E-2</v>
      </c>
      <c r="I47" s="22">
        <f t="shared" si="14"/>
        <v>7.0462104315278176E-2</v>
      </c>
      <c r="J47" s="22">
        <f t="shared" si="14"/>
        <v>-1.4001516007819719E-2</v>
      </c>
      <c r="K47" s="19"/>
      <c r="L47" s="24"/>
    </row>
    <row r="48" spans="1:12" x14ac:dyDescent="0.25">
      <c r="A48" s="2" t="s">
        <v>49</v>
      </c>
      <c r="B48" s="52">
        <f>+'RUM 1 VERSION 1'!B48+SEA!B49+EEA!B49</f>
        <v>4053142.2111900006</v>
      </c>
      <c r="C48" s="52">
        <f>+'RUM 1 VERSION 1'!C48+SEA!C49+EEA!C49</f>
        <v>348737.82384999999</v>
      </c>
      <c r="D48" s="1">
        <f t="shared" ref="D48:D52" si="15">SUM(B48:C48)</f>
        <v>4401880.0350400005</v>
      </c>
      <c r="E48" s="4">
        <f t="shared" si="13"/>
        <v>-87536.621724997647</v>
      </c>
      <c r="F48" s="4">
        <f t="shared" si="13"/>
        <v>28655.520689999976</v>
      </c>
      <c r="G48" s="4">
        <f t="shared" si="13"/>
        <v>-58881.101034997962</v>
      </c>
      <c r="H48" s="17">
        <f t="shared" si="14"/>
        <v>-2.1140645110930448E-2</v>
      </c>
      <c r="I48" s="17">
        <f t="shared" si="14"/>
        <v>8.9525476438714266E-2</v>
      </c>
      <c r="J48" s="17">
        <f t="shared" si="14"/>
        <v>-1.3199787937268292E-2</v>
      </c>
    </row>
    <row r="49" spans="1:11" x14ac:dyDescent="0.25">
      <c r="A49" s="2" t="s">
        <v>27</v>
      </c>
      <c r="B49" s="52">
        <f>+'RUM 1 VERSION 1'!B49+SEA!B50+EEA!B50</f>
        <v>11942637.639999989</v>
      </c>
      <c r="C49" s="52">
        <f>+'RUM 1 VERSION 1'!C49+SEA!C50+EEA!C50</f>
        <v>955959.41000000096</v>
      </c>
      <c r="D49" s="1">
        <f t="shared" si="15"/>
        <v>12898597.04999999</v>
      </c>
      <c r="E49" s="4">
        <f t="shared" si="13"/>
        <v>3040392.7199999057</v>
      </c>
      <c r="F49" s="4">
        <f t="shared" si="13"/>
        <v>421389.04000000108</v>
      </c>
      <c r="G49" s="4">
        <f t="shared" si="13"/>
        <v>3461781.7599999066</v>
      </c>
      <c r="H49" s="17">
        <f t="shared" si="14"/>
        <v>0.34153101238197309</v>
      </c>
      <c r="I49" s="17">
        <f t="shared" si="14"/>
        <v>0.78827608795452164</v>
      </c>
      <c r="J49" s="17">
        <f t="shared" si="14"/>
        <v>0.36683792716259428</v>
      </c>
    </row>
    <row r="50" spans="1:11" x14ac:dyDescent="0.25">
      <c r="A50" s="2" t="s">
        <v>39</v>
      </c>
      <c r="B50" s="52">
        <f>+'RUM 1 VERSION 1'!B50+SEA!B51+EEA!B51</f>
        <v>3820880.490000254</v>
      </c>
      <c r="C50" s="52">
        <f>+'RUM 1 VERSION 1'!C50+SEA!C51+EEA!C51</f>
        <v>203513.36999999988</v>
      </c>
      <c r="D50" s="1">
        <f t="shared" si="15"/>
        <v>4024393.8600002537</v>
      </c>
      <c r="E50" s="4">
        <f t="shared" si="13"/>
        <v>82443.079999971204</v>
      </c>
      <c r="F50" s="4">
        <f t="shared" si="13"/>
        <v>67614.559999999648</v>
      </c>
      <c r="G50" s="4">
        <f t="shared" si="13"/>
        <v>150057.63999997079</v>
      </c>
      <c r="H50" s="17">
        <f t="shared" si="14"/>
        <v>2.205281805158401E-2</v>
      </c>
      <c r="I50" s="17">
        <f t="shared" si="14"/>
        <v>0.49753607113998666</v>
      </c>
      <c r="J50" s="17">
        <f t="shared" si="14"/>
        <v>3.8731186835395469E-2</v>
      </c>
    </row>
    <row r="51" spans="1:11" x14ac:dyDescent="0.25">
      <c r="A51" s="2" t="s">
        <v>1</v>
      </c>
      <c r="B51" s="52">
        <f>+'RUM 1 VERSION 1'!B51+SEA!B52+EEA!B52</f>
        <v>972096.41999999911</v>
      </c>
      <c r="C51" s="52">
        <f>+'RUM 1 VERSION 1'!C51+SEA!C52+EEA!C52</f>
        <v>184824.36999999997</v>
      </c>
      <c r="D51" s="1">
        <f t="shared" si="15"/>
        <v>1156920.7899999991</v>
      </c>
      <c r="E51" s="4">
        <f t="shared" si="13"/>
        <v>-17992.120000004768</v>
      </c>
      <c r="F51" s="4">
        <f t="shared" si="13"/>
        <v>23210.629999999917</v>
      </c>
      <c r="G51" s="4">
        <f t="shared" si="13"/>
        <v>5218.5099999951199</v>
      </c>
      <c r="H51" s="17">
        <f t="shared" si="14"/>
        <v>-1.8172233364103677E-2</v>
      </c>
      <c r="I51" s="17">
        <f t="shared" si="14"/>
        <v>0.14361792506008406</v>
      </c>
      <c r="J51" s="17">
        <f t="shared" si="14"/>
        <v>4.5311276105098114E-3</v>
      </c>
    </row>
    <row r="52" spans="1:11" x14ac:dyDescent="0.25">
      <c r="A52" s="2" t="s">
        <v>0</v>
      </c>
      <c r="B52" s="52">
        <f>+'RUM 1 VERSION 1'!B52+SEA!B53+EEA!B53</f>
        <v>339700.03</v>
      </c>
      <c r="C52" s="52">
        <f>+'RUM 1 VERSION 1'!C52+SEA!C53+EEA!C53</f>
        <v>36449.980000000003</v>
      </c>
      <c r="D52" s="1">
        <f t="shared" si="15"/>
        <v>376150.01</v>
      </c>
      <c r="E52" s="4">
        <f t="shared" si="13"/>
        <v>-13637.669999999984</v>
      </c>
      <c r="F52" s="4">
        <f t="shared" si="13"/>
        <v>1918.9800000000032</v>
      </c>
      <c r="G52" s="4">
        <f t="shared" si="13"/>
        <v>-11718.690000000002</v>
      </c>
      <c r="H52" s="17">
        <f t="shared" si="14"/>
        <v>-3.8596702248302354E-2</v>
      </c>
      <c r="I52" s="17">
        <f t="shared" si="14"/>
        <v>5.5572673829312885E-2</v>
      </c>
      <c r="J52" s="17">
        <f t="shared" si="14"/>
        <v>-3.021303343115854E-2</v>
      </c>
    </row>
    <row r="53" spans="1:11" x14ac:dyDescent="0.25">
      <c r="A53" s="5" t="s">
        <v>21</v>
      </c>
      <c r="B53" s="6">
        <f t="shared" ref="B53:G53" si="16">SUM(B47:B52)</f>
        <v>64743154.86119052</v>
      </c>
      <c r="C53" s="6">
        <f t="shared" si="16"/>
        <v>5437110.8438500017</v>
      </c>
      <c r="D53" s="6">
        <f t="shared" si="16"/>
        <v>70180265.705040529</v>
      </c>
      <c r="E53" s="6">
        <f t="shared" si="16"/>
        <v>2087625.3982747532</v>
      </c>
      <c r="F53" s="6">
        <f t="shared" si="16"/>
        <v>786839.52069000062</v>
      </c>
      <c r="G53" s="6">
        <f t="shared" si="16"/>
        <v>2874464.9189647525</v>
      </c>
      <c r="H53" s="15">
        <f t="shared" si="14"/>
        <v>3.3319092762760329E-2</v>
      </c>
      <c r="I53" s="15">
        <f t="shared" si="14"/>
        <v>0.16920292731550107</v>
      </c>
      <c r="J53" s="15">
        <f t="shared" si="14"/>
        <v>4.2707536132003392E-2</v>
      </c>
    </row>
    <row r="54" spans="1:11" x14ac:dyDescent="0.25">
      <c r="H54" s="17"/>
      <c r="I54" s="17"/>
      <c r="J54" s="17"/>
    </row>
    <row r="55" spans="1:11" x14ac:dyDescent="0.25">
      <c r="A55" s="13" t="s">
        <v>53</v>
      </c>
      <c r="B55" s="3"/>
      <c r="H55" s="17"/>
      <c r="I55" s="17"/>
      <c r="J55" s="17"/>
    </row>
    <row r="56" spans="1:11" s="13" customFormat="1" x14ac:dyDescent="0.25">
      <c r="A56" s="10" t="s">
        <v>8</v>
      </c>
      <c r="B56" s="19">
        <f>+'RUM 1 VERSION 1'!B56+SEA!B57+EEA!B57</f>
        <v>43078168.660000287</v>
      </c>
      <c r="C56" s="19">
        <f>+'RUM 1 VERSION 1'!C56+SEA!C57+EEA!C57</f>
        <v>4254452.6999999993</v>
      </c>
      <c r="D56" s="19">
        <f>SUM(B56:C56)</f>
        <v>47332621.360000283</v>
      </c>
      <c r="E56" s="20">
        <f t="shared" ref="E56:G61" si="17">+B56-B47</f>
        <v>-536529.40999998897</v>
      </c>
      <c r="F56" s="20">
        <f t="shared" si="17"/>
        <v>546826.80999999912</v>
      </c>
      <c r="G56" s="20">
        <f>+D56-D47</f>
        <v>10297.40000000596</v>
      </c>
      <c r="H56" s="22">
        <f t="shared" ref="H56:J62" si="18">+E56/B47</f>
        <v>-1.2301573408553132E-2</v>
      </c>
      <c r="I56" s="22">
        <f>+F56/C47</f>
        <v>0.14748705134325166</v>
      </c>
      <c r="J56" s="22">
        <f>+G56/D47</f>
        <v>2.1760131663673055E-4</v>
      </c>
      <c r="K56" s="19"/>
    </row>
    <row r="57" spans="1:11" x14ac:dyDescent="0.25">
      <c r="A57" s="2" t="s">
        <v>49</v>
      </c>
      <c r="B57" s="52">
        <f>+'RUM 1 VERSION 1'!B57+SEA!B58+EEA!B58</f>
        <v>3938176.2137249997</v>
      </c>
      <c r="C57" s="52">
        <f>+'RUM 1 VERSION 1'!C57+SEA!C58+EEA!C58</f>
        <v>380217.21463000012</v>
      </c>
      <c r="D57" s="1">
        <f t="shared" ref="D57:D61" si="19">SUM(B57:C57)</f>
        <v>4318393.428355</v>
      </c>
      <c r="E57" s="4">
        <f t="shared" si="17"/>
        <v>-114965.99746500095</v>
      </c>
      <c r="F57" s="4">
        <f t="shared" si="17"/>
        <v>31479.390780000133</v>
      </c>
      <c r="G57" s="4">
        <f t="shared" si="17"/>
        <v>-83486.606685000472</v>
      </c>
      <c r="H57" s="17">
        <f t="shared" si="18"/>
        <v>-2.8364659189011529E-2</v>
      </c>
      <c r="I57" s="17">
        <f t="shared" si="18"/>
        <v>9.0266637649090015E-2</v>
      </c>
      <c r="J57" s="17">
        <f t="shared" si="18"/>
        <v>-1.8966124933080284E-2</v>
      </c>
    </row>
    <row r="58" spans="1:11" x14ac:dyDescent="0.25">
      <c r="A58" s="2" t="s">
        <v>27</v>
      </c>
      <c r="B58" s="52">
        <f>+'RUM 1 VERSION 1'!B58+SEA!B59+EEA!B59</f>
        <v>12663686.720000073</v>
      </c>
      <c r="C58" s="52">
        <f>+'RUM 1 VERSION 1'!C58+SEA!C59+EEA!C59</f>
        <v>1033408.5500000016</v>
      </c>
      <c r="D58" s="1">
        <f t="shared" si="19"/>
        <v>13697095.270000074</v>
      </c>
      <c r="E58" s="4">
        <f t="shared" si="17"/>
        <v>721049.08000008389</v>
      </c>
      <c r="F58" s="4">
        <f t="shared" si="17"/>
        <v>77449.140000000596</v>
      </c>
      <c r="G58" s="4">
        <f t="shared" si="17"/>
        <v>798498.22000008449</v>
      </c>
      <c r="H58" s="17">
        <f t="shared" si="18"/>
        <v>6.0376032643328574E-2</v>
      </c>
      <c r="I58" s="17">
        <f t="shared" si="18"/>
        <v>8.1017184610380599E-2</v>
      </c>
      <c r="J58" s="17">
        <f t="shared" si="18"/>
        <v>6.1905819439493623E-2</v>
      </c>
    </row>
    <row r="59" spans="1:11" x14ac:dyDescent="0.25">
      <c r="A59" s="2" t="s">
        <v>40</v>
      </c>
      <c r="B59" s="52">
        <f>+'RUM 1 VERSION 1'!B59+SEA!B60+EEA!B60</f>
        <v>4302715.3999996409</v>
      </c>
      <c r="C59" s="52">
        <f>+'RUM 1 VERSION 1'!C59+SEA!C60+EEA!C60</f>
        <v>266743.06999999948</v>
      </c>
      <c r="D59" s="1">
        <f t="shared" si="19"/>
        <v>4569458.4699996402</v>
      </c>
      <c r="E59" s="4">
        <f t="shared" si="17"/>
        <v>481834.90999938687</v>
      </c>
      <c r="F59" s="4">
        <f t="shared" si="17"/>
        <v>63229.699999999604</v>
      </c>
      <c r="G59" s="4">
        <f t="shared" si="17"/>
        <v>545064.60999938659</v>
      </c>
      <c r="H59" s="17">
        <f t="shared" si="18"/>
        <v>0.12610572648383328</v>
      </c>
      <c r="I59" s="17">
        <f t="shared" si="18"/>
        <v>0.31069064405940328</v>
      </c>
      <c r="J59" s="17">
        <f t="shared" si="18"/>
        <v>0.13544017533098818</v>
      </c>
    </row>
    <row r="60" spans="1:11" x14ac:dyDescent="0.25">
      <c r="A60" s="2" t="s">
        <v>54</v>
      </c>
      <c r="B60" s="52">
        <f>+'RUM 1 VERSION 1'!B60+SEA!B61+EEA!B61</f>
        <v>183200.36</v>
      </c>
      <c r="C60" s="52">
        <f>+'RUM 1 VERSION 1'!C60+SEA!C61+EEA!C61</f>
        <v>19954.919999999998</v>
      </c>
      <c r="D60" s="1">
        <f t="shared" si="19"/>
        <v>203155.27999999997</v>
      </c>
      <c r="E60" s="4">
        <f t="shared" si="17"/>
        <v>-788896.05999999912</v>
      </c>
      <c r="F60" s="4">
        <f t="shared" si="17"/>
        <v>-164869.44999999995</v>
      </c>
      <c r="G60" s="4">
        <f t="shared" si="17"/>
        <v>-953765.50999999908</v>
      </c>
      <c r="H60" s="17">
        <f t="shared" si="18"/>
        <v>-0.81154095804611626</v>
      </c>
      <c r="I60" s="17">
        <f t="shared" si="18"/>
        <v>-0.89203306901573631</v>
      </c>
      <c r="J60" s="17">
        <f t="shared" si="18"/>
        <v>-0.82440000926943302</v>
      </c>
    </row>
    <row r="61" spans="1:11" x14ac:dyDescent="0.25">
      <c r="A61" s="2" t="s">
        <v>0</v>
      </c>
      <c r="B61" s="52">
        <f>+'RUM 1 VERSION 1'!B61+SEA!B62+EEA!B62</f>
        <v>332242.08</v>
      </c>
      <c r="C61" s="52">
        <f>+'RUM 1 VERSION 1'!C61+SEA!C62+EEA!C62</f>
        <v>60750</v>
      </c>
      <c r="D61" s="1">
        <f t="shared" si="19"/>
        <v>392992.08</v>
      </c>
      <c r="E61" s="4">
        <f t="shared" si="17"/>
        <v>-7457.9500000000116</v>
      </c>
      <c r="F61" s="4">
        <f t="shared" si="17"/>
        <v>24300.019999999997</v>
      </c>
      <c r="G61" s="4">
        <f t="shared" si="17"/>
        <v>16842.070000000007</v>
      </c>
      <c r="H61" s="17">
        <f t="shared" si="18"/>
        <v>-2.1954516754090398E-2</v>
      </c>
      <c r="I61" s="17">
        <f t="shared" si="18"/>
        <v>0.66666758116190994</v>
      </c>
      <c r="J61" s="17">
        <f t="shared" si="18"/>
        <v>4.4774875853386277E-2</v>
      </c>
    </row>
    <row r="62" spans="1:11" x14ac:dyDescent="0.25">
      <c r="A62" s="5" t="s">
        <v>22</v>
      </c>
      <c r="B62" s="6">
        <f t="shared" ref="B62:G62" si="20">SUM(B56:B61)</f>
        <v>64498189.433724999</v>
      </c>
      <c r="C62" s="6">
        <f t="shared" si="20"/>
        <v>6015526.4546300005</v>
      </c>
      <c r="D62" s="6">
        <f t="shared" si="20"/>
        <v>70513715.888355002</v>
      </c>
      <c r="E62" s="6">
        <f t="shared" si="20"/>
        <v>-244965.4274655183</v>
      </c>
      <c r="F62" s="6">
        <f t="shared" si="20"/>
        <v>578415.61077999952</v>
      </c>
      <c r="G62" s="6">
        <f t="shared" si="20"/>
        <v>333450.1833144775</v>
      </c>
      <c r="H62" s="15">
        <f t="shared" si="18"/>
        <v>-3.7836498389787268E-3</v>
      </c>
      <c r="I62" s="15">
        <f t="shared" si="18"/>
        <v>0.10638289845318386</v>
      </c>
      <c r="J62" s="15">
        <f t="shared" si="18"/>
        <v>4.751338285265686E-3</v>
      </c>
    </row>
    <row r="63" spans="1:11" x14ac:dyDescent="0.25">
      <c r="B63" s="7"/>
      <c r="H63" s="17"/>
      <c r="I63" s="17"/>
      <c r="J63" s="17"/>
    </row>
    <row r="64" spans="1:11" x14ac:dyDescent="0.25">
      <c r="A64" s="13" t="s">
        <v>55</v>
      </c>
      <c r="B64" s="3"/>
      <c r="H64" s="17"/>
      <c r="I64" s="17"/>
      <c r="J64" s="17"/>
    </row>
    <row r="65" spans="1:11" s="13" customFormat="1" x14ac:dyDescent="0.25">
      <c r="A65" s="10" t="s">
        <v>8</v>
      </c>
      <c r="B65" s="1"/>
      <c r="C65" s="1"/>
      <c r="D65" s="19"/>
      <c r="E65" s="20"/>
      <c r="F65" s="20"/>
      <c r="G65" s="20"/>
      <c r="H65" s="22"/>
      <c r="I65" s="22"/>
      <c r="J65" s="22"/>
      <c r="K65" s="19"/>
    </row>
    <row r="66" spans="1:11" x14ac:dyDescent="0.25">
      <c r="A66" s="2" t="s">
        <v>49</v>
      </c>
      <c r="B66" s="1"/>
      <c r="C66" s="1"/>
      <c r="D66" s="1"/>
      <c r="E66" s="4"/>
      <c r="F66" s="4"/>
      <c r="G66" s="4"/>
      <c r="H66" s="17"/>
      <c r="I66" s="17"/>
      <c r="J66" s="17"/>
    </row>
    <row r="67" spans="1:11" x14ac:dyDescent="0.25">
      <c r="A67" s="2" t="s">
        <v>27</v>
      </c>
      <c r="B67" s="1"/>
      <c r="C67" s="1"/>
      <c r="D67" s="1"/>
      <c r="E67" s="4"/>
      <c r="F67" s="4"/>
      <c r="G67" s="4"/>
      <c r="H67" s="17"/>
      <c r="I67" s="17"/>
      <c r="J67" s="17"/>
    </row>
    <row r="68" spans="1:11" x14ac:dyDescent="0.25">
      <c r="A68" s="2" t="s">
        <v>41</v>
      </c>
      <c r="B68" s="1"/>
      <c r="C68" s="1"/>
      <c r="D68" s="1"/>
      <c r="E68" s="4"/>
      <c r="F68" s="4"/>
      <c r="G68" s="4"/>
      <c r="H68" s="17"/>
      <c r="I68" s="17"/>
      <c r="J68" s="17"/>
    </row>
    <row r="69" spans="1:11" x14ac:dyDescent="0.25">
      <c r="A69" s="2" t="s">
        <v>56</v>
      </c>
      <c r="B69" s="1"/>
      <c r="C69" s="1"/>
      <c r="D69" s="1"/>
      <c r="E69" s="4"/>
      <c r="F69" s="4"/>
      <c r="G69" s="4"/>
      <c r="H69" s="17"/>
      <c r="I69" s="17"/>
      <c r="J69" s="17"/>
    </row>
    <row r="70" spans="1:11" x14ac:dyDescent="0.25">
      <c r="A70" s="2" t="s">
        <v>0</v>
      </c>
      <c r="B70" s="1"/>
      <c r="C70" s="1"/>
      <c r="D70" s="1"/>
      <c r="E70" s="4"/>
      <c r="F70" s="4"/>
      <c r="G70" s="4"/>
      <c r="H70" s="17"/>
      <c r="I70" s="17"/>
      <c r="J70" s="17"/>
    </row>
    <row r="71" spans="1:11" x14ac:dyDescent="0.25">
      <c r="A71" s="5" t="s">
        <v>42</v>
      </c>
      <c r="B71" s="31">
        <f>SUM(B65:B70)</f>
        <v>0</v>
      </c>
      <c r="C71" s="31">
        <f>SUM(C65:C70)</f>
        <v>0</v>
      </c>
      <c r="D71" s="31">
        <f>SUM(D65:D70)</f>
        <v>0</v>
      </c>
      <c r="E71" s="6">
        <f t="shared" ref="E71:G71" si="21">SUM(E65:E70)</f>
        <v>0</v>
      </c>
      <c r="F71" s="6">
        <f t="shared" si="21"/>
        <v>0</v>
      </c>
      <c r="G71" s="6">
        <f t="shared" si="21"/>
        <v>0</v>
      </c>
      <c r="H71" s="15">
        <f t="shared" ref="H71:J71" si="22">+E71/B62</f>
        <v>0</v>
      </c>
      <c r="I71" s="15">
        <f t="shared" si="22"/>
        <v>0</v>
      </c>
      <c r="J71" s="15">
        <f t="shared" si="22"/>
        <v>0</v>
      </c>
    </row>
    <row r="72" spans="1:11" x14ac:dyDescent="0.25">
      <c r="A72" s="2"/>
      <c r="B72" s="26"/>
      <c r="D72" s="25"/>
      <c r="E72" s="18"/>
      <c r="F72" s="18"/>
      <c r="G72" s="18"/>
      <c r="H72" s="17"/>
      <c r="I72" s="17"/>
      <c r="J72" s="17"/>
    </row>
    <row r="73" spans="1:11" x14ac:dyDescent="0.25">
      <c r="A73" s="2"/>
      <c r="D73" s="30" t="s">
        <v>67</v>
      </c>
      <c r="E73" s="18"/>
      <c r="F73" s="18"/>
      <c r="G73" s="18"/>
      <c r="H73" s="17"/>
      <c r="I73" s="17"/>
      <c r="J73" s="17"/>
    </row>
    <row r="74" spans="1:11" x14ac:dyDescent="0.25">
      <c r="A74" s="2"/>
      <c r="D74" s="25" t="s">
        <v>8</v>
      </c>
      <c r="E74" s="18"/>
      <c r="F74" s="18"/>
      <c r="G74" s="18"/>
      <c r="H74" s="17">
        <f>+H20+H29+H38+H47+H56+H65</f>
        <v>-0.12137687543113633</v>
      </c>
      <c r="I74" s="17">
        <f t="shared" ref="I74:J74" si="23">+I20+I29+I38+I47+I56+I65</f>
        <v>0.15488048285082234</v>
      </c>
      <c r="J74" s="17">
        <f t="shared" si="23"/>
        <v>-0.10159889041002339</v>
      </c>
    </row>
    <row r="75" spans="1:11" x14ac:dyDescent="0.25">
      <c r="A75" s="2"/>
      <c r="D75" s="25" t="s">
        <v>49</v>
      </c>
      <c r="E75" s="18"/>
      <c r="F75" s="18"/>
      <c r="G75" s="18"/>
      <c r="H75" s="17">
        <f t="shared" ref="H75:J75" si="24">+H21+H30+H39+H48+H57+H66</f>
        <v>-0.14119586861036856</v>
      </c>
      <c r="I75" s="17">
        <f t="shared" si="24"/>
        <v>9.0594678755329464E-2</v>
      </c>
      <c r="J75" s="17">
        <f t="shared" si="24"/>
        <v>-0.12429842051655038</v>
      </c>
    </row>
    <row r="76" spans="1:11" x14ac:dyDescent="0.25">
      <c r="A76" s="2"/>
      <c r="B76" s="26"/>
      <c r="D76" s="25" t="s">
        <v>47</v>
      </c>
      <c r="E76" s="18"/>
      <c r="F76" s="18"/>
      <c r="G76" s="18"/>
      <c r="H76" s="17">
        <f t="shared" ref="H76:J76" si="25">+H22+H31+H40+H49+H58+H67</f>
        <v>0.5281849081837493</v>
      </c>
      <c r="I76" s="17">
        <f t="shared" si="25"/>
        <v>1.0435142810540599</v>
      </c>
      <c r="J76" s="17">
        <f t="shared" si="25"/>
        <v>0.55686378193425801</v>
      </c>
    </row>
    <row r="77" spans="1:11" x14ac:dyDescent="0.25">
      <c r="A77" s="2"/>
      <c r="B77" s="26"/>
      <c r="D77" s="25" t="s">
        <v>2</v>
      </c>
      <c r="E77" s="18"/>
      <c r="F77" s="18"/>
      <c r="G77" s="18"/>
      <c r="H77" s="17">
        <f t="shared" ref="H77:J77" si="26">+H23+H32+H41+H50+H59+H68</f>
        <v>6.9292383025265358E-2</v>
      </c>
      <c r="I77" s="17">
        <f t="shared" si="26"/>
        <v>0.75907725378692703</v>
      </c>
      <c r="J77" s="17">
        <f t="shared" si="26"/>
        <v>9.4210378885922957E-2</v>
      </c>
    </row>
    <row r="78" spans="1:11" x14ac:dyDescent="0.25">
      <c r="A78" s="2"/>
      <c r="B78" s="26"/>
      <c r="D78" s="25" t="s">
        <v>1</v>
      </c>
      <c r="E78" s="18"/>
      <c r="F78" s="18"/>
      <c r="G78" s="18"/>
      <c r="H78" s="17">
        <f t="shared" ref="H78:J78" si="27">+H24+H33+H42+H51+H60+H69</f>
        <v>-1.1286403893421459</v>
      </c>
      <c r="I78" s="17">
        <f t="shared" si="27"/>
        <v>-0.87258174085134088</v>
      </c>
      <c r="J78" s="17">
        <f t="shared" si="27"/>
        <v>-1.106590765092911</v>
      </c>
    </row>
    <row r="79" spans="1:11" x14ac:dyDescent="0.25">
      <c r="A79" s="2"/>
      <c r="B79" s="26"/>
      <c r="D79" s="25" t="s">
        <v>0</v>
      </c>
      <c r="E79" s="18"/>
      <c r="F79" s="18"/>
      <c r="G79" s="18"/>
      <c r="H79" s="17">
        <f t="shared" ref="H79:J79" si="28">+H25+H34+H43+H52+H61+H70</f>
        <v>-0.18532682702687503</v>
      </c>
      <c r="I79" s="17">
        <f t="shared" si="28"/>
        <v>0.98640307024321872</v>
      </c>
      <c r="J79" s="17">
        <f t="shared" si="28"/>
        <v>-9.2302243103748599E-2</v>
      </c>
    </row>
    <row r="80" spans="1:11" x14ac:dyDescent="0.25">
      <c r="A80" s="2"/>
      <c r="B80" s="26"/>
      <c r="D80" s="27" t="s">
        <v>46</v>
      </c>
      <c r="E80" s="28"/>
      <c r="F80" s="28"/>
      <c r="G80" s="28"/>
      <c r="H80" s="29">
        <f>+H26+H35+H44+H53+H62+H71</f>
        <v>-4.0893286118558012E-2</v>
      </c>
      <c r="I80" s="29">
        <f t="shared" ref="I80:J80" si="29">+I26+I35+I44+I53+I62+I71</f>
        <v>0.22027970954459578</v>
      </c>
      <c r="J80" s="29">
        <f t="shared" si="29"/>
        <v>-2.2823775011551875E-2</v>
      </c>
    </row>
    <row r="81" spans="1:10" x14ac:dyDescent="0.25">
      <c r="D81" s="24"/>
    </row>
    <row r="82" spans="1:10" x14ac:dyDescent="0.25">
      <c r="A82" t="s">
        <v>33</v>
      </c>
    </row>
    <row r="83" spans="1:10" x14ac:dyDescent="0.25">
      <c r="A83" t="s">
        <v>44</v>
      </c>
    </row>
    <row r="84" spans="1:10" ht="33.75" customHeight="1" x14ac:dyDescent="0.25">
      <c r="A84" s="58" t="s">
        <v>58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0" ht="35.25" customHeight="1" x14ac:dyDescent="0.25">
      <c r="A85" s="54" t="s">
        <v>60</v>
      </c>
      <c r="B85" s="54"/>
      <c r="C85" s="54"/>
      <c r="D85" s="54"/>
      <c r="E85" s="54"/>
      <c r="F85" s="54"/>
      <c r="G85" s="54"/>
      <c r="H85" s="54"/>
      <c r="I85" s="54"/>
      <c r="J85" s="54"/>
    </row>
    <row r="86" spans="1:10" x14ac:dyDescent="0.25">
      <c r="A86" t="s">
        <v>57</v>
      </c>
    </row>
  </sheetData>
  <mergeCells count="2">
    <mergeCell ref="A85:J85"/>
    <mergeCell ref="A84:J84"/>
  </mergeCells>
  <conditionalFormatting sqref="H10:J62 E11:G62 B76:B80 B72 D73 E72:J79 F80:J80">
    <cfRule type="cellIs" dxfId="9" priority="5" operator="lessThan">
      <formula>0</formula>
    </cfRule>
  </conditionalFormatting>
  <conditionalFormatting sqref="E80">
    <cfRule type="cellIs" dxfId="8" priority="4" operator="lessThan">
      <formula>0</formula>
    </cfRule>
  </conditionalFormatting>
  <conditionalFormatting sqref="E65:J71">
    <cfRule type="cellIs" dxfId="7" priority="3" operator="lessThan">
      <formula>0</formula>
    </cfRule>
  </conditionalFormatting>
  <conditionalFormatting sqref="E63:J64">
    <cfRule type="cellIs" dxfId="6" priority="2" operator="lessThan">
      <formula>0</formula>
    </cfRule>
  </conditionalFormatting>
  <pageMargins left="0.25" right="0.25" top="0.5" bottom="0.5" header="0.3" footer="0.3"/>
  <pageSetup scale="76" fitToHeight="16" orientation="landscape" horizontalDpi="4294967295" verticalDpi="4294967295" r:id="rId1"/>
  <rowBreaks count="1" manualBreakCount="1">
    <brk id="7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0EC6-2D42-4B0D-89FB-F5D8DBC85F09}">
  <dimension ref="A1:K86"/>
  <sheetViews>
    <sheetView zoomScaleNormal="100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25.85546875" customWidth="1"/>
    <col min="2" max="2" width="18.140625" bestFit="1" customWidth="1"/>
    <col min="3" max="3" width="15.5703125" customWidth="1"/>
    <col min="4" max="4" width="18.7109375" bestFit="1" customWidth="1"/>
    <col min="5" max="7" width="16.140625" customWidth="1"/>
    <col min="8" max="10" width="16.140625" style="9" customWidth="1"/>
    <col min="11" max="11" width="40.28515625" style="1" bestFit="1" customWidth="1"/>
  </cols>
  <sheetData>
    <row r="1" spans="1:11" x14ac:dyDescent="0.25">
      <c r="A1" t="s">
        <v>9</v>
      </c>
    </row>
    <row r="2" spans="1:11" x14ac:dyDescent="0.25">
      <c r="A2" t="s">
        <v>10</v>
      </c>
    </row>
    <row r="3" spans="1:11" x14ac:dyDescent="0.25">
      <c r="A3" t="s">
        <v>11</v>
      </c>
    </row>
    <row r="5" spans="1:11" x14ac:dyDescent="0.25">
      <c r="A5" s="13" t="s">
        <v>72</v>
      </c>
    </row>
    <row r="6" spans="1:11" x14ac:dyDescent="0.25">
      <c r="A6" t="s">
        <v>73</v>
      </c>
    </row>
    <row r="7" spans="1:11" x14ac:dyDescent="0.25">
      <c r="A7" t="s">
        <v>61</v>
      </c>
    </row>
    <row r="8" spans="1:11" x14ac:dyDescent="0.25">
      <c r="A8" t="s">
        <v>71</v>
      </c>
    </row>
    <row r="10" spans="1:11" s="12" customFormat="1" ht="60" x14ac:dyDescent="0.25">
      <c r="A10" s="11" t="s">
        <v>12</v>
      </c>
      <c r="B10" s="11" t="s">
        <v>13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28</v>
      </c>
      <c r="H10" s="11" t="s">
        <v>29</v>
      </c>
      <c r="I10" s="11" t="s">
        <v>18</v>
      </c>
      <c r="J10" s="11" t="s">
        <v>30</v>
      </c>
      <c r="K10" s="32"/>
    </row>
    <row r="11" spans="1:11" x14ac:dyDescent="0.25">
      <c r="A11" s="10" t="s">
        <v>43</v>
      </c>
      <c r="B11" s="3"/>
      <c r="C11" s="3"/>
      <c r="D11" s="3"/>
      <c r="E11" s="3"/>
      <c r="F11" s="3"/>
      <c r="G11" s="3"/>
      <c r="H11" s="16"/>
      <c r="I11" s="16"/>
      <c r="J11" s="16"/>
    </row>
    <row r="12" spans="1:11" s="13" customFormat="1" x14ac:dyDescent="0.25">
      <c r="A12" s="10" t="s">
        <v>3</v>
      </c>
      <c r="B12" s="19">
        <f>+'RUM - VERSION 2'!B12+SEA!B12+EEA!B12</f>
        <v>49537045.800000168</v>
      </c>
      <c r="C12" s="19">
        <f>+'RUM - VERSION 2'!C12+SEA!C12+EEA!C12</f>
        <v>3898232.5900000003</v>
      </c>
      <c r="D12" s="19">
        <f>+'RUM - VERSION 2'!D12+SEA!D12+EEA!D12</f>
        <v>53435278.390000165</v>
      </c>
      <c r="E12" s="20"/>
      <c r="F12" s="20"/>
      <c r="G12" s="20"/>
      <c r="H12" s="21"/>
      <c r="I12" s="21"/>
      <c r="J12" s="21"/>
      <c r="K12" s="19"/>
    </row>
    <row r="13" spans="1:11" x14ac:dyDescent="0.25">
      <c r="A13" s="2" t="s">
        <v>49</v>
      </c>
      <c r="B13" s="52">
        <f>+'RUM - VERSION 2'!B13+SEA!B13+EEA!B13</f>
        <v>4629578.8965650005</v>
      </c>
      <c r="C13" s="52">
        <f>+'RUM - VERSION 2'!C13+SEA!C13+EEA!C13</f>
        <v>365694.141145</v>
      </c>
      <c r="D13" s="52">
        <f>+'RUM - VERSION 2'!D13+SEA!D13+EEA!D13</f>
        <v>4995273.0377100008</v>
      </c>
      <c r="E13" s="4"/>
      <c r="F13" s="4"/>
      <c r="G13" s="4"/>
      <c r="H13" s="16"/>
      <c r="I13" s="16"/>
      <c r="J13" s="16"/>
    </row>
    <row r="14" spans="1:11" x14ac:dyDescent="0.25">
      <c r="A14" s="2" t="s">
        <v>26</v>
      </c>
      <c r="B14" s="52">
        <f>+'RUM - VERSION 2'!B14+SEA!B14+EEA!B14</f>
        <v>8013636.9999999972</v>
      </c>
      <c r="C14" s="52">
        <f>+'RUM - VERSION 2'!C14+SEA!C14+EEA!C14</f>
        <v>452571.46999999962</v>
      </c>
      <c r="D14" s="52">
        <f>+'RUM - VERSION 2'!D14+SEA!D14+EEA!D14</f>
        <v>8466208.4699999969</v>
      </c>
      <c r="E14" s="4"/>
      <c r="F14" s="4"/>
      <c r="G14" s="4"/>
      <c r="H14" s="16"/>
      <c r="I14" s="16"/>
      <c r="J14" s="16"/>
    </row>
    <row r="15" spans="1:11" x14ac:dyDescent="0.25">
      <c r="A15" s="2" t="s">
        <v>34</v>
      </c>
      <c r="B15" s="52">
        <f>+'RUM - VERSION 2'!B15+SEA!B15+EEA!B15</f>
        <v>4069754.1300004171</v>
      </c>
      <c r="C15" s="52">
        <f>+'RUM - VERSION 2'!C15+SEA!C15+EEA!C15</f>
        <v>155484.69999999995</v>
      </c>
      <c r="D15" s="52">
        <f>+'RUM - VERSION 2'!D15+SEA!D15+EEA!D15</f>
        <v>4225238.8300004173</v>
      </c>
      <c r="E15" s="4"/>
      <c r="F15" s="4"/>
      <c r="G15" s="4"/>
      <c r="H15" s="16"/>
      <c r="I15" s="16"/>
      <c r="J15" s="16"/>
    </row>
    <row r="16" spans="1:11" x14ac:dyDescent="0.25">
      <c r="A16" s="2" t="s">
        <v>1</v>
      </c>
      <c r="B16" s="52">
        <f>+'RUM - VERSION 2'!B16+SEA!B16+EEA!B16</f>
        <v>1403401.9000000036</v>
      </c>
      <c r="C16" s="52">
        <f>+'RUM - VERSION 2'!C16+SEA!C16+EEA!C16</f>
        <v>189063.62999999995</v>
      </c>
      <c r="D16" s="52">
        <f>+'RUM - VERSION 2'!D16+SEA!D16+EEA!D16</f>
        <v>1592465.5300000035</v>
      </c>
      <c r="E16" s="4"/>
      <c r="F16" s="4"/>
      <c r="G16" s="4"/>
      <c r="H16" s="16"/>
      <c r="I16" s="16"/>
      <c r="J16" s="16"/>
    </row>
    <row r="17" spans="1:11" x14ac:dyDescent="0.25">
      <c r="A17" s="2" t="s">
        <v>0</v>
      </c>
      <c r="B17" s="52">
        <f>+'RUM - VERSION 2'!B17+SEA!B17+EEA!B17</f>
        <v>401431.6</v>
      </c>
      <c r="C17" s="52">
        <f>+'RUM - VERSION 2'!C17+SEA!C17+EEA!C17</f>
        <v>31587</v>
      </c>
      <c r="D17" s="52">
        <f>+'RUM - VERSION 2'!D17+SEA!D17+EEA!D17</f>
        <v>433018.6</v>
      </c>
      <c r="E17" s="4"/>
      <c r="F17" s="4"/>
      <c r="G17" s="4"/>
      <c r="H17" s="16"/>
      <c r="I17" s="16"/>
      <c r="J17" s="16"/>
    </row>
    <row r="18" spans="1:11" s="13" customFormat="1" x14ac:dyDescent="0.25">
      <c r="A18" s="5" t="s">
        <v>32</v>
      </c>
      <c r="B18" s="8">
        <f>SUM(B12:B17)</f>
        <v>68054849.326565579</v>
      </c>
      <c r="C18" s="8">
        <f t="shared" ref="C18:D18" si="0">SUM(C12:C17)</f>
        <v>5092633.5311449999</v>
      </c>
      <c r="D18" s="8">
        <f t="shared" si="0"/>
        <v>73147482.857710585</v>
      </c>
      <c r="E18" s="6">
        <f>SUM(E12:E17)</f>
        <v>0</v>
      </c>
      <c r="F18" s="6">
        <f>SUM(F12:F17)</f>
        <v>0</v>
      </c>
      <c r="G18" s="6">
        <f>SUM(G12:G17)</f>
        <v>0</v>
      </c>
      <c r="H18" s="14"/>
      <c r="I18" s="14"/>
      <c r="J18" s="14"/>
      <c r="K18" s="19"/>
    </row>
    <row r="19" spans="1:11" x14ac:dyDescent="0.25">
      <c r="A19" s="2"/>
      <c r="B19" s="3"/>
      <c r="C19" s="3"/>
      <c r="D19" s="3"/>
      <c r="E19" s="4"/>
      <c r="F19" s="3"/>
      <c r="G19" s="4"/>
      <c r="H19" s="16"/>
      <c r="I19" s="16"/>
      <c r="J19" s="16"/>
    </row>
    <row r="20" spans="1:11" x14ac:dyDescent="0.25">
      <c r="A20" s="10" t="s">
        <v>7</v>
      </c>
      <c r="B20" s="3"/>
      <c r="C20" s="3"/>
      <c r="D20" s="3"/>
      <c r="E20" s="3"/>
      <c r="F20" s="3"/>
      <c r="G20" s="3"/>
      <c r="H20" s="16"/>
      <c r="I20" s="16"/>
      <c r="J20" s="16"/>
    </row>
    <row r="21" spans="1:11" s="13" customFormat="1" x14ac:dyDescent="0.25">
      <c r="A21" s="10" t="s">
        <v>3</v>
      </c>
      <c r="B21" s="19">
        <f>+'RUM - VERSION 2'!B21+SEA!B21+EEA!B21</f>
        <v>48759159.290000133</v>
      </c>
      <c r="C21" s="19">
        <f>+'RUM - VERSION 2'!C21+SEA!C21+EEA!C21</f>
        <v>3508360.69</v>
      </c>
      <c r="D21" s="19">
        <f>SUM(B21:C21)</f>
        <v>52267519.980000131</v>
      </c>
      <c r="E21" s="20">
        <f>+B21-B12</f>
        <v>-777886.51000003517</v>
      </c>
      <c r="F21" s="20">
        <f t="shared" ref="E21:G26" si="1">+C21-C12</f>
        <v>-389871.90000000037</v>
      </c>
      <c r="G21" s="20">
        <f t="shared" si="1"/>
        <v>-1167758.4100000337</v>
      </c>
      <c r="H21" s="22">
        <f t="shared" ref="H21:J27" si="2">+E21/B12</f>
        <v>-1.5703126769825111E-2</v>
      </c>
      <c r="I21" s="22">
        <f t="shared" si="2"/>
        <v>-0.10001247770595452</v>
      </c>
      <c r="J21" s="22">
        <f t="shared" si="2"/>
        <v>-2.185369750442934E-2</v>
      </c>
      <c r="K21" s="19"/>
    </row>
    <row r="22" spans="1:11" x14ac:dyDescent="0.25">
      <c r="A22" s="2" t="s">
        <v>49</v>
      </c>
      <c r="B22" s="52">
        <f>+'RUM - VERSION 2'!B22+SEA!B22+EEA!B22</f>
        <v>4527854.1462900005</v>
      </c>
      <c r="C22" s="52">
        <f>+'RUM - VERSION 2'!C22+SEA!C22+EEA!C22</f>
        <v>330029.33991500008</v>
      </c>
      <c r="D22" s="1">
        <f t="shared" ref="D22:D26" si="3">SUM(B22:C22)</f>
        <v>4857883.4862050004</v>
      </c>
      <c r="E22" s="4">
        <f t="shared" si="1"/>
        <v>-101724.750275</v>
      </c>
      <c r="F22" s="4">
        <f t="shared" si="1"/>
        <v>-35664.801229999925</v>
      </c>
      <c r="G22" s="4">
        <f t="shared" si="1"/>
        <v>-137389.55150500033</v>
      </c>
      <c r="H22" s="17">
        <f t="shared" si="2"/>
        <v>-2.1972786844712055E-2</v>
      </c>
      <c r="I22" s="17">
        <f t="shared" si="2"/>
        <v>-9.7526312886316135E-2</v>
      </c>
      <c r="J22" s="17">
        <f t="shared" si="2"/>
        <v>-2.7503912292246645E-2</v>
      </c>
    </row>
    <row r="23" spans="1:11" x14ac:dyDescent="0.25">
      <c r="A23" s="2" t="s">
        <v>35</v>
      </c>
      <c r="B23" s="52">
        <f>+'RUM - VERSION 2'!B23+SEA!B23+EEA!B23</f>
        <v>9677321.8800000697</v>
      </c>
      <c r="C23" s="52">
        <f>+'RUM - VERSION 2'!C23+SEA!C23+EEA!C23</f>
        <v>484892.02999999962</v>
      </c>
      <c r="D23" s="1">
        <f t="shared" si="3"/>
        <v>10162213.910000069</v>
      </c>
      <c r="E23" s="4">
        <f t="shared" si="1"/>
        <v>1663684.8800000725</v>
      </c>
      <c r="F23" s="4">
        <f t="shared" si="1"/>
        <v>32320.559999999998</v>
      </c>
      <c r="G23" s="4">
        <f t="shared" si="1"/>
        <v>1696005.4400000721</v>
      </c>
      <c r="H23" s="17">
        <f t="shared" si="2"/>
        <v>0.20760671839766054</v>
      </c>
      <c r="I23" s="17">
        <f t="shared" si="2"/>
        <v>7.1415372250486817E-2</v>
      </c>
      <c r="J23" s="17">
        <f t="shared" si="2"/>
        <v>0.20032644435934527</v>
      </c>
    </row>
    <row r="24" spans="1:11" x14ac:dyDescent="0.25">
      <c r="A24" s="2" t="s">
        <v>36</v>
      </c>
      <c r="B24" s="52">
        <f>+'RUM - VERSION 2'!B24+SEA!B24+EEA!B24</f>
        <v>4031906.4100002763</v>
      </c>
      <c r="C24" s="52">
        <f>+'RUM - VERSION 2'!C24+SEA!C24+EEA!C24</f>
        <v>127111.0000000001</v>
      </c>
      <c r="D24" s="1">
        <f t="shared" si="3"/>
        <v>4159017.4100002763</v>
      </c>
      <c r="E24" s="4">
        <f t="shared" si="1"/>
        <v>-37847.720000140835</v>
      </c>
      <c r="F24" s="4">
        <f t="shared" si="1"/>
        <v>-28373.699999999852</v>
      </c>
      <c r="G24" s="4">
        <f t="shared" si="1"/>
        <v>-66221.420000141021</v>
      </c>
      <c r="H24" s="17">
        <f t="shared" si="2"/>
        <v>-9.2997559044523791E-3</v>
      </c>
      <c r="I24" s="17">
        <f t="shared" si="2"/>
        <v>-0.18248547927866768</v>
      </c>
      <c r="J24" s="17">
        <f t="shared" si="2"/>
        <v>-1.5672822925404784E-2</v>
      </c>
    </row>
    <row r="25" spans="1:11" x14ac:dyDescent="0.25">
      <c r="A25" s="2" t="s">
        <v>1</v>
      </c>
      <c r="B25" s="52">
        <f>+'RUM - VERSION 2'!B25+SEA!B25+EEA!B25</f>
        <v>1209432.1300000027</v>
      </c>
      <c r="C25" s="52">
        <f>+'RUM - VERSION 2'!C25+SEA!C25+EEA!C25</f>
        <v>151756.4599999999</v>
      </c>
      <c r="D25" s="1">
        <f t="shared" si="3"/>
        <v>1361188.5900000026</v>
      </c>
      <c r="E25" s="4">
        <f t="shared" si="1"/>
        <v>-193969.77000000095</v>
      </c>
      <c r="F25" s="4">
        <f t="shared" si="1"/>
        <v>-37307.170000000042</v>
      </c>
      <c r="G25" s="4">
        <f t="shared" si="1"/>
        <v>-231276.94000000088</v>
      </c>
      <c r="H25" s="17">
        <f t="shared" si="2"/>
        <v>-0.13821398560170145</v>
      </c>
      <c r="I25" s="17">
        <f t="shared" si="2"/>
        <v>-0.19732600077550638</v>
      </c>
      <c r="J25" s="17">
        <f t="shared" si="2"/>
        <v>-0.14523199130093595</v>
      </c>
    </row>
    <row r="26" spans="1:11" x14ac:dyDescent="0.25">
      <c r="A26" s="2" t="s">
        <v>0</v>
      </c>
      <c r="B26" s="52">
        <f>+'RUM - VERSION 2'!B26+SEA!B26+EEA!B26</f>
        <v>379696.76000000013</v>
      </c>
      <c r="C26" s="52">
        <f>+'RUM - VERSION 2'!C26+SEA!C26+EEA!C26</f>
        <v>43911.92</v>
      </c>
      <c r="D26" s="1">
        <f t="shared" si="3"/>
        <v>423608.68000000011</v>
      </c>
      <c r="E26" s="4">
        <f t="shared" si="1"/>
        <v>-21734.839999999851</v>
      </c>
      <c r="F26" s="4">
        <f t="shared" si="1"/>
        <v>12324.919999999998</v>
      </c>
      <c r="G26" s="4">
        <f t="shared" si="1"/>
        <v>-9409.9199999998673</v>
      </c>
      <c r="H26" s="17">
        <f t="shared" si="2"/>
        <v>-5.4143321053947549E-2</v>
      </c>
      <c r="I26" s="17">
        <f t="shared" si="2"/>
        <v>0.39018963497641429</v>
      </c>
      <c r="J26" s="17">
        <f t="shared" si="2"/>
        <v>-2.1730983380390284E-2</v>
      </c>
    </row>
    <row r="27" spans="1:11" s="13" customFormat="1" x14ac:dyDescent="0.25">
      <c r="A27" s="5" t="s">
        <v>31</v>
      </c>
      <c r="B27" s="8">
        <f t="shared" ref="B27:G27" si="4">SUM(B21:B26)</f>
        <v>68585370.616290495</v>
      </c>
      <c r="C27" s="8">
        <f t="shared" si="4"/>
        <v>4646061.4399149995</v>
      </c>
      <c r="D27" s="8">
        <f t="shared" si="4"/>
        <v>73231432.056205496</v>
      </c>
      <c r="E27" s="6">
        <f t="shared" si="4"/>
        <v>530521.28972489573</v>
      </c>
      <c r="F27" s="6">
        <f t="shared" si="4"/>
        <v>-446572.09123000019</v>
      </c>
      <c r="G27" s="6">
        <f t="shared" si="4"/>
        <v>83949.198494896351</v>
      </c>
      <c r="H27" s="15">
        <f t="shared" si="2"/>
        <v>7.7954957651754564E-3</v>
      </c>
      <c r="I27" s="15">
        <f t="shared" si="2"/>
        <v>-8.7689814807780875E-2</v>
      </c>
      <c r="J27" s="15">
        <f t="shared" si="2"/>
        <v>1.1476703669789663E-3</v>
      </c>
      <c r="K27" s="19"/>
    </row>
    <row r="28" spans="1:11" x14ac:dyDescent="0.25">
      <c r="A28" s="2"/>
      <c r="B28" s="3"/>
      <c r="C28" s="3"/>
      <c r="D28" s="3"/>
      <c r="E28" s="4"/>
      <c r="F28" s="3"/>
      <c r="G28" s="4"/>
      <c r="H28" s="16"/>
      <c r="I28" s="16"/>
      <c r="J28" s="16"/>
    </row>
    <row r="29" spans="1:11" x14ac:dyDescent="0.25">
      <c r="A29" s="10" t="s">
        <v>5</v>
      </c>
      <c r="B29" s="3"/>
      <c r="C29" s="3"/>
      <c r="D29" s="3"/>
      <c r="E29" s="3"/>
      <c r="F29" s="3"/>
      <c r="G29" s="3"/>
      <c r="H29" s="16"/>
      <c r="I29" s="16"/>
      <c r="J29" s="16"/>
      <c r="K29" s="1" t="s">
        <v>59</v>
      </c>
    </row>
    <row r="30" spans="1:11" s="13" customFormat="1" x14ac:dyDescent="0.25">
      <c r="A30" s="10" t="s">
        <v>50</v>
      </c>
      <c r="B30" s="35">
        <f>+'RUM - VERSION 2'!B30+SEA!B30+EEA!B30</f>
        <v>47709686.349999987</v>
      </c>
      <c r="C30" s="19">
        <f>+'RUM - VERSION 2'!C30+SEA!C30+EEA!C30</f>
        <v>2788278.1600000006</v>
      </c>
      <c r="D30" s="19">
        <f t="shared" ref="D30:D35" si="5">SUM(B30:C30)</f>
        <v>50497964.50999999</v>
      </c>
      <c r="E30" s="20">
        <f t="shared" ref="E30:G35" si="6">+B30-B21</f>
        <v>-1049472.9400001466</v>
      </c>
      <c r="F30" s="20">
        <f t="shared" si="6"/>
        <v>-720082.52999999933</v>
      </c>
      <c r="G30" s="20">
        <f t="shared" si="6"/>
        <v>-1769555.4700001404</v>
      </c>
      <c r="H30" s="22">
        <f t="shared" ref="H30:J36" si="7">+E30/B21</f>
        <v>-2.1523606134353095E-2</v>
      </c>
      <c r="I30" s="22">
        <f t="shared" si="7"/>
        <v>-0.20524757675357472</v>
      </c>
      <c r="J30" s="22">
        <f t="shared" si="7"/>
        <v>-3.3855738146314394E-2</v>
      </c>
      <c r="K30" s="1">
        <v>6745583.0999999996</v>
      </c>
    </row>
    <row r="31" spans="1:11" x14ac:dyDescent="0.25">
      <c r="A31" s="2" t="s">
        <v>51</v>
      </c>
      <c r="B31" s="36">
        <f>+'RUM - VERSION 2'!B31+SEA!B31+EEA!B31</f>
        <v>4408929.180470001</v>
      </c>
      <c r="C31" s="52">
        <f>+'RUM - VERSION 2'!C31+SEA!C31+EEA!C31</f>
        <v>266659.00533499999</v>
      </c>
      <c r="D31" s="1">
        <f t="shared" si="5"/>
        <v>4675588.1858050013</v>
      </c>
      <c r="E31" s="4">
        <f t="shared" si="6"/>
        <v>-118924.96581999958</v>
      </c>
      <c r="F31" s="4">
        <f t="shared" si="6"/>
        <v>-63370.334580000082</v>
      </c>
      <c r="G31" s="4">
        <f t="shared" si="6"/>
        <v>-182295.30039999913</v>
      </c>
      <c r="H31" s="17">
        <f t="shared" si="7"/>
        <v>-2.6265193616592845E-2</v>
      </c>
      <c r="I31" s="17">
        <f t="shared" si="7"/>
        <v>-0.19201424514657175</v>
      </c>
      <c r="J31" s="17">
        <f t="shared" si="7"/>
        <v>-3.7525663371232684E-2</v>
      </c>
      <c r="K31" s="1">
        <f>+(K30+K34)*0.0905</f>
        <v>629393.07651499996</v>
      </c>
    </row>
    <row r="32" spans="1:11" x14ac:dyDescent="0.25">
      <c r="A32" s="2" t="s">
        <v>25</v>
      </c>
      <c r="B32" s="1">
        <f>+'RUM - VERSION 2'!B32+SEA!B32+EEA!B32</f>
        <v>9481376.0600000545</v>
      </c>
      <c r="C32" s="52">
        <f>+'RUM - VERSION 2'!C32+SEA!C32+EEA!C32</f>
        <v>536355.59999999963</v>
      </c>
      <c r="D32" s="1">
        <f t="shared" si="5"/>
        <v>10017731.660000054</v>
      </c>
      <c r="E32" s="4">
        <f t="shared" si="6"/>
        <v>-195945.8200000152</v>
      </c>
      <c r="F32" s="4">
        <f t="shared" si="6"/>
        <v>51463.570000000007</v>
      </c>
      <c r="G32" s="4">
        <f t="shared" si="6"/>
        <v>-144482.2500000149</v>
      </c>
      <c r="H32" s="17">
        <f t="shared" si="7"/>
        <v>-2.0247938678672306E-2</v>
      </c>
      <c r="I32" s="17">
        <f t="shared" si="7"/>
        <v>0.10613408102418191</v>
      </c>
      <c r="J32" s="17">
        <f t="shared" si="7"/>
        <v>-1.4217595819139171E-2</v>
      </c>
    </row>
    <row r="33" spans="1:11" x14ac:dyDescent="0.25">
      <c r="A33" s="2" t="s">
        <v>37</v>
      </c>
      <c r="B33" s="1">
        <f>+'RUM - VERSION 2'!B33+SEA!B33+EEA!B33</f>
        <v>3623303.3800002546</v>
      </c>
      <c r="C33" s="52">
        <f>+'RUM - VERSION 2'!C33+SEA!C33+EEA!C33</f>
        <v>102281.7400000003</v>
      </c>
      <c r="D33" s="1">
        <f t="shared" si="5"/>
        <v>3725585.1200002548</v>
      </c>
      <c r="E33" s="4">
        <f t="shared" si="6"/>
        <v>-408603.03000002168</v>
      </c>
      <c r="F33" s="4">
        <f t="shared" si="6"/>
        <v>-24829.259999999806</v>
      </c>
      <c r="G33" s="4">
        <f t="shared" si="6"/>
        <v>-433432.29000002146</v>
      </c>
      <c r="H33" s="17">
        <f t="shared" si="7"/>
        <v>-0.10134238954221997</v>
      </c>
      <c r="I33" s="17">
        <f t="shared" si="7"/>
        <v>-0.19533525816018901</v>
      </c>
      <c r="J33" s="17">
        <f t="shared" si="7"/>
        <v>-0.1042150698763227</v>
      </c>
    </row>
    <row r="34" spans="1:11" x14ac:dyDescent="0.25">
      <c r="A34" s="2" t="s">
        <v>52</v>
      </c>
      <c r="B34" s="36">
        <f>+'RUM - VERSION 2'!B34+SEA!B34+EEA!B34</f>
        <v>1122167.5799999998</v>
      </c>
      <c r="C34" s="52">
        <f>+'RUM - VERSION 2'!C34+SEA!C34+EEA!C34</f>
        <v>172132.39999999997</v>
      </c>
      <c r="D34" s="1">
        <f t="shared" si="5"/>
        <v>1294299.9799999997</v>
      </c>
      <c r="E34" s="4">
        <f t="shared" si="6"/>
        <v>-87264.550000002841</v>
      </c>
      <c r="F34" s="4">
        <f t="shared" si="6"/>
        <v>20375.940000000061</v>
      </c>
      <c r="G34" s="4">
        <f t="shared" si="6"/>
        <v>-66888.610000002896</v>
      </c>
      <c r="H34" s="17">
        <f t="shared" si="7"/>
        <v>-7.2153325379244432E-2</v>
      </c>
      <c r="I34" s="17">
        <f t="shared" si="7"/>
        <v>0.13426736496093855</v>
      </c>
      <c r="J34" s="17">
        <f t="shared" si="7"/>
        <v>-4.9139855043894225E-2</v>
      </c>
      <c r="K34" s="1">
        <v>209036.53</v>
      </c>
    </row>
    <row r="35" spans="1:11" x14ac:dyDescent="0.25">
      <c r="A35" s="2" t="s">
        <v>0</v>
      </c>
      <c r="B35" s="1">
        <f>+'RUM - VERSION 2'!B35+SEA!B35+EEA!B35</f>
        <v>364000.04000000004</v>
      </c>
      <c r="C35" s="52">
        <f>+'RUM - VERSION 2'!C35+SEA!C35+EEA!C35</f>
        <v>27856.59</v>
      </c>
      <c r="D35" s="1">
        <f t="shared" si="5"/>
        <v>391856.63000000006</v>
      </c>
      <c r="E35" s="4">
        <f t="shared" si="6"/>
        <v>-15696.720000000088</v>
      </c>
      <c r="F35" s="4">
        <f t="shared" si="6"/>
        <v>-16055.329999999998</v>
      </c>
      <c r="G35" s="4">
        <f t="shared" si="6"/>
        <v>-31752.050000000047</v>
      </c>
      <c r="H35" s="17">
        <f t="shared" si="7"/>
        <v>-4.1340147332308244E-2</v>
      </c>
      <c r="I35" s="17">
        <f t="shared" si="7"/>
        <v>-0.36562577997044993</v>
      </c>
      <c r="J35" s="17">
        <f t="shared" si="7"/>
        <v>-7.4956089190618191E-2</v>
      </c>
    </row>
    <row r="36" spans="1:11" s="13" customFormat="1" x14ac:dyDescent="0.25">
      <c r="A36" s="5" t="s">
        <v>19</v>
      </c>
      <c r="B36" s="8">
        <f t="shared" ref="B36:G36" si="8">SUM(B30:B35)</f>
        <v>66709462.590470292</v>
      </c>
      <c r="C36" s="8">
        <f t="shared" si="8"/>
        <v>3893563.4953350001</v>
      </c>
      <c r="D36" s="8">
        <f t="shared" si="8"/>
        <v>70603026.085805297</v>
      </c>
      <c r="E36" s="6">
        <f t="shared" si="8"/>
        <v>-1875908.0258201859</v>
      </c>
      <c r="F36" s="6">
        <f t="shared" si="8"/>
        <v>-752497.94457999896</v>
      </c>
      <c r="G36" s="6">
        <f t="shared" si="8"/>
        <v>-2628405.9704001788</v>
      </c>
      <c r="H36" s="15">
        <f t="shared" si="7"/>
        <v>-2.7351430909591346E-2</v>
      </c>
      <c r="I36" s="15">
        <f t="shared" si="7"/>
        <v>-0.1619646994151171</v>
      </c>
      <c r="J36" s="15">
        <f t="shared" si="7"/>
        <v>-3.5891773472118693E-2</v>
      </c>
      <c r="K36" s="19">
        <f>SUM(K30:K35)</f>
        <v>7584012.7065150002</v>
      </c>
    </row>
    <row r="37" spans="1:11" x14ac:dyDescent="0.25">
      <c r="A37" s="2"/>
      <c r="B37" s="3"/>
      <c r="C37" s="3"/>
      <c r="D37" s="3"/>
      <c r="E37" s="4"/>
      <c r="F37" s="3"/>
      <c r="G37" s="4"/>
      <c r="H37" s="17"/>
      <c r="I37" s="17"/>
      <c r="J37" s="17"/>
    </row>
    <row r="38" spans="1:11" x14ac:dyDescent="0.25">
      <c r="A38" s="10" t="s">
        <v>4</v>
      </c>
      <c r="B38" s="3"/>
      <c r="C38" s="3"/>
      <c r="D38" s="3"/>
      <c r="E38" s="3"/>
      <c r="F38" s="3"/>
      <c r="G38" s="3"/>
      <c r="H38" s="17"/>
      <c r="I38" s="17"/>
      <c r="J38" s="17"/>
    </row>
    <row r="39" spans="1:11" s="13" customFormat="1" x14ac:dyDescent="0.25">
      <c r="A39" s="10" t="s">
        <v>3</v>
      </c>
      <c r="B39" s="19">
        <f>+'RUM - VERSION 2'!B39+SEA!B39+EEA!B39</f>
        <v>44530742.060000397</v>
      </c>
      <c r="C39" s="19">
        <f>+'RUM - VERSION 2'!C39+SEA!C39+EEA!C39</f>
        <v>3463575.1</v>
      </c>
      <c r="D39" s="19">
        <f>SUM(B39:C39)</f>
        <v>47994317.160000399</v>
      </c>
      <c r="E39" s="20">
        <f t="shared" ref="E39:G44" si="9">+B39-B30</f>
        <v>-3178944.2899995893</v>
      </c>
      <c r="F39" s="20">
        <f t="shared" si="9"/>
        <v>675296.93999999948</v>
      </c>
      <c r="G39" s="20">
        <f t="shared" si="9"/>
        <v>-2503647.3499995917</v>
      </c>
      <c r="H39" s="22">
        <f t="shared" ref="H39:J45" si="10">+E39/B30</f>
        <v>-6.6631003747933681E-2</v>
      </c>
      <c r="I39" s="22">
        <f t="shared" si="10"/>
        <v>0.24219138165182175</v>
      </c>
      <c r="J39" s="22">
        <f t="shared" si="10"/>
        <v>-4.9579173622014021E-2</v>
      </c>
      <c r="K39" s="40"/>
    </row>
    <row r="40" spans="1:11" x14ac:dyDescent="0.25">
      <c r="A40" s="2" t="s">
        <v>49</v>
      </c>
      <c r="B40" s="52">
        <f>+'RUM - VERSION 2'!B40+SEA!B40+EEA!B40</f>
        <v>4140678.8329149983</v>
      </c>
      <c r="C40" s="52">
        <f>+'RUM - VERSION 2'!C40+SEA!C40+EEA!C40</f>
        <v>320082.30316000001</v>
      </c>
      <c r="D40" s="1">
        <f t="shared" ref="D40:D44" si="11">SUM(B40:C40)</f>
        <v>4460761.1360749984</v>
      </c>
      <c r="E40" s="4">
        <f t="shared" si="9"/>
        <v>-268250.34755500266</v>
      </c>
      <c r="F40" s="4">
        <f t="shared" si="9"/>
        <v>53423.297825000016</v>
      </c>
      <c r="G40" s="4">
        <f t="shared" si="9"/>
        <v>-214827.04973000288</v>
      </c>
      <c r="H40" s="17">
        <f t="shared" si="10"/>
        <v>-6.0842516759683274E-2</v>
      </c>
      <c r="I40" s="17">
        <f t="shared" si="10"/>
        <v>0.2003431227004131</v>
      </c>
      <c r="J40" s="17">
        <f t="shared" si="10"/>
        <v>-4.5946529333403187E-2</v>
      </c>
    </row>
    <row r="41" spans="1:11" x14ac:dyDescent="0.25">
      <c r="A41" s="2" t="s">
        <v>25</v>
      </c>
      <c r="B41" s="52">
        <f>+'RUM - VERSION 2'!B41+SEA!B41+EEA!B41</f>
        <v>8902244.9200000837</v>
      </c>
      <c r="C41" s="52">
        <f>+'RUM - VERSION 2'!C41+SEA!C41+EEA!C41</f>
        <v>534570.36999999988</v>
      </c>
      <c r="D41" s="1">
        <f t="shared" si="11"/>
        <v>9436815.2900000829</v>
      </c>
      <c r="E41" s="4">
        <f t="shared" si="9"/>
        <v>-579131.13999997079</v>
      </c>
      <c r="F41" s="4">
        <f t="shared" si="9"/>
        <v>-1785.2299999997485</v>
      </c>
      <c r="G41" s="4">
        <f t="shared" si="9"/>
        <v>-580916.36999997124</v>
      </c>
      <c r="H41" s="17">
        <f t="shared" si="10"/>
        <v>-6.1080916560540627E-2</v>
      </c>
      <c r="I41" s="17">
        <f t="shared" si="10"/>
        <v>-3.3284447855112349E-3</v>
      </c>
      <c r="J41" s="17">
        <f t="shared" si="10"/>
        <v>-5.7988813208035971E-2</v>
      </c>
    </row>
    <row r="42" spans="1:11" x14ac:dyDescent="0.25">
      <c r="A42" s="2" t="s">
        <v>38</v>
      </c>
      <c r="B42" s="52">
        <f>+'RUM - VERSION 2'!B42+SEA!B42+EEA!B42</f>
        <v>3738437.4100002828</v>
      </c>
      <c r="C42" s="52">
        <f>+'RUM - VERSION 2'!C42+SEA!C42+EEA!C42</f>
        <v>135898.81000000023</v>
      </c>
      <c r="D42" s="1">
        <f t="shared" si="11"/>
        <v>3874336.2200002829</v>
      </c>
      <c r="E42" s="4">
        <f t="shared" si="9"/>
        <v>115134.0300000282</v>
      </c>
      <c r="F42" s="4">
        <f t="shared" si="9"/>
        <v>33617.069999999934</v>
      </c>
      <c r="G42" s="4">
        <f t="shared" si="9"/>
        <v>148751.10000002803</v>
      </c>
      <c r="H42" s="17">
        <f t="shared" si="10"/>
        <v>3.1775983936520411E-2</v>
      </c>
      <c r="I42" s="17">
        <f t="shared" si="10"/>
        <v>0.32867127602639373</v>
      </c>
      <c r="J42" s="17">
        <f t="shared" si="10"/>
        <v>3.9926909521266783E-2</v>
      </c>
    </row>
    <row r="43" spans="1:11" x14ac:dyDescent="0.25">
      <c r="A43" s="2" t="s">
        <v>1</v>
      </c>
      <c r="B43" s="52">
        <f>+'RUM - VERSION 2'!B43+SEA!B43+EEA!B43</f>
        <v>990088.54000000388</v>
      </c>
      <c r="C43" s="52">
        <f>+'RUM - VERSION 2'!C43+SEA!C43+EEA!C43</f>
        <v>161613.74000000005</v>
      </c>
      <c r="D43" s="1">
        <f t="shared" si="11"/>
        <v>1151702.280000004</v>
      </c>
      <c r="E43" s="4">
        <f t="shared" si="9"/>
        <v>-132079.03999999596</v>
      </c>
      <c r="F43" s="4">
        <f t="shared" si="9"/>
        <v>-10518.659999999916</v>
      </c>
      <c r="G43" s="4">
        <f t="shared" si="9"/>
        <v>-142597.69999999576</v>
      </c>
      <c r="H43" s="17">
        <f t="shared" si="10"/>
        <v>-0.1176999249969385</v>
      </c>
      <c r="I43" s="17">
        <f t="shared" si="10"/>
        <v>-6.11079610811208E-2</v>
      </c>
      <c r="J43" s="17">
        <f t="shared" si="10"/>
        <v>-0.11017360905776712</v>
      </c>
    </row>
    <row r="44" spans="1:11" x14ac:dyDescent="0.25">
      <c r="A44" s="2" t="s">
        <v>0</v>
      </c>
      <c r="B44" s="52">
        <f>+'RUM - VERSION 2'!B44+SEA!B44+EEA!B44</f>
        <v>353337.7</v>
      </c>
      <c r="C44" s="52">
        <f>+'RUM - VERSION 2'!C44+SEA!C44+EEA!C44</f>
        <v>34531</v>
      </c>
      <c r="D44" s="1">
        <f t="shared" si="11"/>
        <v>387868.7</v>
      </c>
      <c r="E44" s="4">
        <f t="shared" si="9"/>
        <v>-10662.340000000026</v>
      </c>
      <c r="F44" s="4">
        <f t="shared" si="9"/>
        <v>6674.41</v>
      </c>
      <c r="G44" s="4">
        <f t="shared" si="9"/>
        <v>-3987.9300000000512</v>
      </c>
      <c r="H44" s="17">
        <f t="shared" si="10"/>
        <v>-2.929213963822648E-2</v>
      </c>
      <c r="I44" s="17">
        <f t="shared" si="10"/>
        <v>0.23959896024603156</v>
      </c>
      <c r="J44" s="17">
        <f t="shared" si="10"/>
        <v>-1.0177012954967868E-2</v>
      </c>
    </row>
    <row r="45" spans="1:11" s="13" customFormat="1" x14ac:dyDescent="0.25">
      <c r="A45" s="5" t="s">
        <v>20</v>
      </c>
      <c r="B45" s="6">
        <f t="shared" ref="B45:G45" si="12">SUM(B39:B44)</f>
        <v>62655529.462915771</v>
      </c>
      <c r="C45" s="6">
        <f t="shared" si="12"/>
        <v>4650271.3231600011</v>
      </c>
      <c r="D45" s="6">
        <f t="shared" si="12"/>
        <v>67305800.786075756</v>
      </c>
      <c r="E45" s="6">
        <f t="shared" si="12"/>
        <v>-4053933.1275545303</v>
      </c>
      <c r="F45" s="6">
        <f t="shared" si="12"/>
        <v>756707.82782499981</v>
      </c>
      <c r="G45" s="6">
        <f t="shared" si="12"/>
        <v>-3297225.299729534</v>
      </c>
      <c r="H45" s="15">
        <f t="shared" si="10"/>
        <v>-6.0769986297770751E-2</v>
      </c>
      <c r="I45" s="15">
        <f t="shared" si="10"/>
        <v>0.19434839799880882</v>
      </c>
      <c r="J45" s="15">
        <f t="shared" si="10"/>
        <v>-4.6700906215016179E-2</v>
      </c>
      <c r="K45" s="19"/>
    </row>
    <row r="46" spans="1:11" x14ac:dyDescent="0.25">
      <c r="H46" s="17"/>
      <c r="I46" s="17"/>
      <c r="J46" s="17"/>
    </row>
    <row r="47" spans="1:11" x14ac:dyDescent="0.25">
      <c r="A47" s="13" t="s">
        <v>6</v>
      </c>
      <c r="B47" s="3"/>
      <c r="H47" s="17"/>
      <c r="I47" s="17"/>
      <c r="J47" s="17"/>
    </row>
    <row r="48" spans="1:11" s="13" customFormat="1" x14ac:dyDescent="0.25">
      <c r="A48" s="10" t="s">
        <v>3</v>
      </c>
      <c r="B48" s="19">
        <f>+'RUM - VERSION 2'!B48+SEA!B48+EEA!B48</f>
        <v>43614698.070000276</v>
      </c>
      <c r="C48" s="19">
        <f>+'RUM - VERSION 2'!C48+SEA!C48+EEA!C48</f>
        <v>3707625.89</v>
      </c>
      <c r="D48" s="19">
        <f>SUM(B48:C48)</f>
        <v>47322323.960000277</v>
      </c>
      <c r="E48" s="20">
        <f t="shared" ref="E48:G53" si="13">+B48-B39</f>
        <v>-916043.9900001213</v>
      </c>
      <c r="F48" s="20">
        <f t="shared" si="13"/>
        <v>244050.79000000004</v>
      </c>
      <c r="G48" s="20">
        <f t="shared" si="13"/>
        <v>-671993.20000012219</v>
      </c>
      <c r="H48" s="22">
        <f t="shared" ref="H48:J54" si="14">+E48/B39</f>
        <v>-2.0571047048033701E-2</v>
      </c>
      <c r="I48" s="22">
        <f t="shared" si="14"/>
        <v>7.0462104315278176E-2</v>
      </c>
      <c r="J48" s="22">
        <f t="shared" si="14"/>
        <v>-1.4001516007819719E-2</v>
      </c>
      <c r="K48" s="19"/>
    </row>
    <row r="49" spans="1:11" x14ac:dyDescent="0.25">
      <c r="A49" s="2" t="s">
        <v>49</v>
      </c>
      <c r="B49" s="52">
        <f>+'RUM - VERSION 2'!B49+SEA!B49+EEA!B49</f>
        <v>4053142.2111900006</v>
      </c>
      <c r="C49" s="52">
        <f>+'RUM - VERSION 2'!C49+SEA!C49+EEA!C49</f>
        <v>348737.82384999999</v>
      </c>
      <c r="D49" s="1">
        <f t="shared" ref="D49:D53" si="15">SUM(B49:C49)</f>
        <v>4401880.0350400005</v>
      </c>
      <c r="E49" s="4">
        <f t="shared" si="13"/>
        <v>-87536.621724997647</v>
      </c>
      <c r="F49" s="4">
        <f t="shared" si="13"/>
        <v>28655.520689999976</v>
      </c>
      <c r="G49" s="4">
        <f t="shared" si="13"/>
        <v>-58881.101034997962</v>
      </c>
      <c r="H49" s="17">
        <f t="shared" si="14"/>
        <v>-2.1140645110930448E-2</v>
      </c>
      <c r="I49" s="17">
        <f t="shared" si="14"/>
        <v>8.9525476438714266E-2</v>
      </c>
      <c r="J49" s="17">
        <f t="shared" si="14"/>
        <v>-1.3199787937268292E-2</v>
      </c>
    </row>
    <row r="50" spans="1:11" x14ac:dyDescent="0.25">
      <c r="A50" s="2" t="s">
        <v>27</v>
      </c>
      <c r="B50" s="52">
        <f>+'RUM - VERSION 2'!B50+SEA!B50+EEA!B50</f>
        <v>11942637.639999989</v>
      </c>
      <c r="C50" s="52">
        <f>+'RUM - VERSION 2'!C50+SEA!C50+EEA!C50</f>
        <v>955959.41000000096</v>
      </c>
      <c r="D50" s="1">
        <f t="shared" si="15"/>
        <v>12898597.04999999</v>
      </c>
      <c r="E50" s="4">
        <f t="shared" si="13"/>
        <v>3040392.7199999057</v>
      </c>
      <c r="F50" s="4">
        <f t="shared" si="13"/>
        <v>421389.04000000108</v>
      </c>
      <c r="G50" s="4">
        <f t="shared" si="13"/>
        <v>3461781.7599999066</v>
      </c>
      <c r="H50" s="17">
        <f t="shared" si="14"/>
        <v>0.34153101238197309</v>
      </c>
      <c r="I50" s="17">
        <f t="shared" si="14"/>
        <v>0.78827608795452164</v>
      </c>
      <c r="J50" s="17">
        <f t="shared" si="14"/>
        <v>0.36683792716259428</v>
      </c>
    </row>
    <row r="51" spans="1:11" x14ac:dyDescent="0.25">
      <c r="A51" s="2" t="s">
        <v>39</v>
      </c>
      <c r="B51" s="52">
        <f>+'RUM - VERSION 2'!B51+SEA!B51+EEA!B51</f>
        <v>3820880.490000254</v>
      </c>
      <c r="C51" s="52">
        <f>+'RUM - VERSION 2'!C51+SEA!C51+EEA!C51</f>
        <v>203513.36999999988</v>
      </c>
      <c r="D51" s="1">
        <f t="shared" si="15"/>
        <v>4024393.8600002537</v>
      </c>
      <c r="E51" s="4">
        <f t="shared" si="13"/>
        <v>82443.079999971204</v>
      </c>
      <c r="F51" s="4">
        <f t="shared" si="13"/>
        <v>67614.559999999648</v>
      </c>
      <c r="G51" s="4">
        <f t="shared" si="13"/>
        <v>150057.63999997079</v>
      </c>
      <c r="H51" s="17">
        <f t="shared" si="14"/>
        <v>2.205281805158401E-2</v>
      </c>
      <c r="I51" s="17">
        <f t="shared" si="14"/>
        <v>0.49753607113998666</v>
      </c>
      <c r="J51" s="17">
        <f t="shared" si="14"/>
        <v>3.8731186835395469E-2</v>
      </c>
    </row>
    <row r="52" spans="1:11" x14ac:dyDescent="0.25">
      <c r="A52" s="2" t="s">
        <v>1</v>
      </c>
      <c r="B52" s="52">
        <f>+'RUM - VERSION 2'!B52+SEA!B52+EEA!B52</f>
        <v>972096.41999999911</v>
      </c>
      <c r="C52" s="52">
        <f>+'RUM - VERSION 2'!C52+SEA!C52+EEA!C52</f>
        <v>184824.36999999997</v>
      </c>
      <c r="D52" s="1">
        <f t="shared" si="15"/>
        <v>1156920.7899999991</v>
      </c>
      <c r="E52" s="4">
        <f t="shared" si="13"/>
        <v>-17992.120000004768</v>
      </c>
      <c r="F52" s="4">
        <f t="shared" si="13"/>
        <v>23210.629999999917</v>
      </c>
      <c r="G52" s="4">
        <f t="shared" si="13"/>
        <v>5218.5099999951199</v>
      </c>
      <c r="H52" s="17">
        <f t="shared" si="14"/>
        <v>-1.8172233364103677E-2</v>
      </c>
      <c r="I52" s="17">
        <f t="shared" si="14"/>
        <v>0.14361792506008406</v>
      </c>
      <c r="J52" s="17">
        <f t="shared" si="14"/>
        <v>4.5311276105098114E-3</v>
      </c>
    </row>
    <row r="53" spans="1:11" x14ac:dyDescent="0.25">
      <c r="A53" s="2" t="s">
        <v>0</v>
      </c>
      <c r="B53" s="52">
        <f>+'RUM - VERSION 2'!B53+SEA!B53+EEA!B53</f>
        <v>339700.03</v>
      </c>
      <c r="C53" s="52">
        <f>+'RUM - VERSION 2'!C53+SEA!C53+EEA!C53</f>
        <v>36449.980000000003</v>
      </c>
      <c r="D53" s="1">
        <f t="shared" si="15"/>
        <v>376150.01</v>
      </c>
      <c r="E53" s="4">
        <f t="shared" si="13"/>
        <v>-13637.669999999984</v>
      </c>
      <c r="F53" s="4">
        <f t="shared" si="13"/>
        <v>1918.9800000000032</v>
      </c>
      <c r="G53" s="4">
        <f t="shared" si="13"/>
        <v>-11718.690000000002</v>
      </c>
      <c r="H53" s="17">
        <f t="shared" si="14"/>
        <v>-3.8596702248302354E-2</v>
      </c>
      <c r="I53" s="17">
        <f t="shared" si="14"/>
        <v>5.5572673829312885E-2</v>
      </c>
      <c r="J53" s="17">
        <f t="shared" si="14"/>
        <v>-3.021303343115854E-2</v>
      </c>
    </row>
    <row r="54" spans="1:11" x14ac:dyDescent="0.25">
      <c r="A54" s="5" t="s">
        <v>21</v>
      </c>
      <c r="B54" s="6">
        <f t="shared" ref="B54:G54" si="16">SUM(B48:B53)</f>
        <v>64743154.86119052</v>
      </c>
      <c r="C54" s="6">
        <f t="shared" si="16"/>
        <v>5437110.8438500017</v>
      </c>
      <c r="D54" s="6">
        <f t="shared" si="16"/>
        <v>70180265.705040529</v>
      </c>
      <c r="E54" s="6">
        <f t="shared" si="16"/>
        <v>2087625.3982747532</v>
      </c>
      <c r="F54" s="6">
        <f t="shared" si="16"/>
        <v>786839.52069000062</v>
      </c>
      <c r="G54" s="6">
        <f t="shared" si="16"/>
        <v>2874464.9189647525</v>
      </c>
      <c r="H54" s="15">
        <f t="shared" si="14"/>
        <v>3.3319092762760329E-2</v>
      </c>
      <c r="I54" s="15">
        <f t="shared" si="14"/>
        <v>0.16920292731550107</v>
      </c>
      <c r="J54" s="15">
        <f t="shared" si="14"/>
        <v>4.2707536132003392E-2</v>
      </c>
    </row>
    <row r="55" spans="1:11" x14ac:dyDescent="0.25">
      <c r="H55" s="17"/>
      <c r="I55" s="17"/>
      <c r="J55" s="17"/>
    </row>
    <row r="56" spans="1:11" x14ac:dyDescent="0.25">
      <c r="A56" s="13" t="s">
        <v>53</v>
      </c>
      <c r="B56" s="3"/>
      <c r="H56" s="17"/>
      <c r="I56" s="17"/>
      <c r="J56" s="17"/>
    </row>
    <row r="57" spans="1:11" s="13" customFormat="1" x14ac:dyDescent="0.25">
      <c r="A57" s="10" t="s">
        <v>8</v>
      </c>
      <c r="B57" s="19">
        <f>+'RUM - VERSION 2'!B57+SEA!B57+EEA!B57</f>
        <v>43078168.660000287</v>
      </c>
      <c r="C57" s="19">
        <f>+'RUM - VERSION 2'!C57+SEA!C57+EEA!C57</f>
        <v>4254452.6999999993</v>
      </c>
      <c r="D57" s="19">
        <f>SUM(B57:C57)</f>
        <v>47332621.360000283</v>
      </c>
      <c r="E57" s="20">
        <f t="shared" ref="E57:G62" si="17">+B57-B48</f>
        <v>-536529.40999998897</v>
      </c>
      <c r="F57" s="20">
        <f t="shared" si="17"/>
        <v>546826.80999999912</v>
      </c>
      <c r="G57" s="20">
        <f t="shared" si="17"/>
        <v>10297.40000000596</v>
      </c>
      <c r="H57" s="22">
        <f t="shared" ref="H57:J63" si="18">+E57/B48</f>
        <v>-1.2301573408553132E-2</v>
      </c>
      <c r="I57" s="22">
        <f t="shared" si="18"/>
        <v>0.14748705134325166</v>
      </c>
      <c r="J57" s="22">
        <f t="shared" si="18"/>
        <v>2.1760131663673055E-4</v>
      </c>
      <c r="K57" s="19"/>
    </row>
    <row r="58" spans="1:11" x14ac:dyDescent="0.25">
      <c r="A58" s="2" t="s">
        <v>49</v>
      </c>
      <c r="B58" s="33">
        <f>+'RUM - VERSION 2'!B58+SEA!B58+EEA!B58</f>
        <v>4040966.2178699998</v>
      </c>
      <c r="C58" s="52">
        <f>+'RUM - VERSION 2'!C58+SEA!C58+EEA!C58</f>
        <v>380217.21463000012</v>
      </c>
      <c r="D58" s="1">
        <f t="shared" ref="D58:D62" si="19">SUM(B58:C58)</f>
        <v>4421183.4325000001</v>
      </c>
      <c r="E58" s="4">
        <f t="shared" si="17"/>
        <v>-12175.993320000824</v>
      </c>
      <c r="F58" s="4">
        <f t="shared" si="17"/>
        <v>31479.390780000133</v>
      </c>
      <c r="G58" s="4">
        <f t="shared" si="17"/>
        <v>19303.397459999658</v>
      </c>
      <c r="H58" s="17">
        <f t="shared" si="18"/>
        <v>-3.0040873686556281E-3</v>
      </c>
      <c r="I58" s="17">
        <f t="shared" si="18"/>
        <v>9.0266637649090015E-2</v>
      </c>
      <c r="J58" s="17">
        <f t="shared" si="18"/>
        <v>4.3852620485656298E-3</v>
      </c>
    </row>
    <row r="59" spans="1:11" x14ac:dyDescent="0.25">
      <c r="A59" s="2" t="s">
        <v>27</v>
      </c>
      <c r="B59" s="1">
        <f>+'RUM - VERSION 2'!B59+SEA!B59+EEA!B59</f>
        <v>12663686.720000073</v>
      </c>
      <c r="C59" s="52">
        <f>+'RUM - VERSION 2'!C59+SEA!C59+EEA!C59</f>
        <v>1033408.5500000016</v>
      </c>
      <c r="D59" s="1">
        <f t="shared" si="19"/>
        <v>13697095.270000074</v>
      </c>
      <c r="E59" s="4">
        <f t="shared" si="17"/>
        <v>721049.08000008389</v>
      </c>
      <c r="F59" s="4">
        <f t="shared" si="17"/>
        <v>77449.140000000596</v>
      </c>
      <c r="G59" s="4">
        <f t="shared" si="17"/>
        <v>798498.22000008449</v>
      </c>
      <c r="H59" s="17">
        <f t="shared" si="18"/>
        <v>6.0376032643328574E-2</v>
      </c>
      <c r="I59" s="17">
        <f t="shared" si="18"/>
        <v>8.1017184610380599E-2</v>
      </c>
      <c r="J59" s="17">
        <f t="shared" si="18"/>
        <v>6.1905819439493623E-2</v>
      </c>
    </row>
    <row r="60" spans="1:11" x14ac:dyDescent="0.25">
      <c r="A60" s="2" t="s">
        <v>40</v>
      </c>
      <c r="B60" s="1">
        <f>+'RUM - VERSION 2'!B60+SEA!B60+EEA!B60</f>
        <v>4302715.3999996381</v>
      </c>
      <c r="C60" s="52">
        <f>+'RUM - VERSION 2'!C60+SEA!C60+EEA!C60</f>
        <v>266743.06999999948</v>
      </c>
      <c r="D60" s="1">
        <f t="shared" si="19"/>
        <v>4569458.4699996375</v>
      </c>
      <c r="E60" s="4">
        <f t="shared" si="17"/>
        <v>481834.90999938408</v>
      </c>
      <c r="F60" s="4">
        <f t="shared" si="17"/>
        <v>63229.699999999604</v>
      </c>
      <c r="G60" s="4">
        <f t="shared" si="17"/>
        <v>545064.6099993838</v>
      </c>
      <c r="H60" s="17">
        <f t="shared" si="18"/>
        <v>0.12610572648383253</v>
      </c>
      <c r="I60" s="17">
        <f t="shared" si="18"/>
        <v>0.31069064405940328</v>
      </c>
      <c r="J60" s="17">
        <f t="shared" si="18"/>
        <v>0.13544017533098748</v>
      </c>
    </row>
    <row r="61" spans="1:11" x14ac:dyDescent="0.25">
      <c r="A61" s="2" t="s">
        <v>54</v>
      </c>
      <c r="B61" s="33">
        <f>+'RUM - VERSION 2'!B61+SEA!B61+EEA!B61</f>
        <v>1436969.8699999999</v>
      </c>
      <c r="C61" s="52">
        <f>+'RUM - VERSION 2'!C61+SEA!C61+EEA!C61</f>
        <v>19954.919999999998</v>
      </c>
      <c r="D61" s="1">
        <f t="shared" si="19"/>
        <v>1456924.7899999998</v>
      </c>
      <c r="E61" s="4">
        <f t="shared" si="17"/>
        <v>464873.45000000077</v>
      </c>
      <c r="F61" s="4">
        <f t="shared" si="17"/>
        <v>-164869.44999999995</v>
      </c>
      <c r="G61" s="4">
        <f t="shared" si="17"/>
        <v>300004.0000000007</v>
      </c>
      <c r="H61" s="17">
        <f t="shared" si="18"/>
        <v>0.47821742826704494</v>
      </c>
      <c r="I61" s="17">
        <f t="shared" si="18"/>
        <v>-0.89203306901573631</v>
      </c>
      <c r="J61" s="17">
        <f t="shared" si="18"/>
        <v>0.25931248067553608</v>
      </c>
    </row>
    <row r="62" spans="1:11" x14ac:dyDescent="0.25">
      <c r="A62" s="2" t="s">
        <v>0</v>
      </c>
      <c r="B62" s="1">
        <f>+'RUM - VERSION 2'!B62+SEA!B62+EEA!B62</f>
        <v>332242.08</v>
      </c>
      <c r="C62" s="52">
        <f>+'RUM - VERSION 2'!C62+SEA!C62+EEA!C62</f>
        <v>60750</v>
      </c>
      <c r="D62" s="1">
        <f t="shared" si="19"/>
        <v>392992.08</v>
      </c>
      <c r="E62" s="4">
        <f t="shared" si="17"/>
        <v>-7457.9500000000116</v>
      </c>
      <c r="F62" s="4">
        <f t="shared" si="17"/>
        <v>24300.019999999997</v>
      </c>
      <c r="G62" s="4">
        <f t="shared" si="17"/>
        <v>16842.070000000007</v>
      </c>
      <c r="H62" s="17">
        <f t="shared" si="18"/>
        <v>-2.1954516754090398E-2</v>
      </c>
      <c r="I62" s="17">
        <f t="shared" si="18"/>
        <v>0.66666758116190994</v>
      </c>
      <c r="J62" s="17">
        <f t="shared" si="18"/>
        <v>4.4774875853386277E-2</v>
      </c>
    </row>
    <row r="63" spans="1:11" x14ac:dyDescent="0.25">
      <c r="A63" s="5" t="s">
        <v>22</v>
      </c>
      <c r="B63" s="6">
        <f t="shared" ref="B63:G63" si="20">SUM(B57:B62)</f>
        <v>65854748.947869994</v>
      </c>
      <c r="C63" s="6">
        <f t="shared" si="20"/>
        <v>6015526.4546300005</v>
      </c>
      <c r="D63" s="6">
        <f t="shared" si="20"/>
        <v>71870275.402500004</v>
      </c>
      <c r="E63" s="6">
        <f t="shared" si="20"/>
        <v>1111594.0866794789</v>
      </c>
      <c r="F63" s="6">
        <f t="shared" si="20"/>
        <v>578415.61077999952</v>
      </c>
      <c r="G63" s="6">
        <f t="shared" si="20"/>
        <v>1690009.6974594747</v>
      </c>
      <c r="H63" s="15">
        <f t="shared" si="18"/>
        <v>1.7169291318329161E-2</v>
      </c>
      <c r="I63" s="15">
        <f t="shared" si="18"/>
        <v>0.10638289845318386</v>
      </c>
      <c r="J63" s="15">
        <f t="shared" si="18"/>
        <v>2.408098174723915E-2</v>
      </c>
    </row>
    <row r="64" spans="1:11" x14ac:dyDescent="0.25">
      <c r="B64" s="7"/>
      <c r="H64" s="17"/>
      <c r="I64" s="17"/>
      <c r="J64" s="17"/>
    </row>
    <row r="65" spans="1:11" x14ac:dyDescent="0.25">
      <c r="A65" s="13" t="s">
        <v>55</v>
      </c>
      <c r="B65" s="3"/>
      <c r="H65" s="17"/>
      <c r="I65" s="17"/>
      <c r="J65" s="17"/>
    </row>
    <row r="66" spans="1:11" s="13" customFormat="1" x14ac:dyDescent="0.25">
      <c r="A66" s="10" t="s">
        <v>8</v>
      </c>
      <c r="B66" s="19"/>
      <c r="C66" s="19"/>
      <c r="D66" s="19">
        <f t="shared" ref="D66:D71" si="21">SUM(B66:C66)</f>
        <v>0</v>
      </c>
      <c r="E66" s="20"/>
      <c r="F66" s="20"/>
      <c r="G66" s="20"/>
      <c r="H66" s="22"/>
      <c r="I66" s="22"/>
      <c r="J66" s="22"/>
      <c r="K66" s="19"/>
    </row>
    <row r="67" spans="1:11" x14ac:dyDescent="0.25">
      <c r="A67" s="2" t="s">
        <v>49</v>
      </c>
      <c r="B67" s="52"/>
      <c r="C67" s="52"/>
      <c r="D67" s="1">
        <f t="shared" si="21"/>
        <v>0</v>
      </c>
      <c r="E67" s="4"/>
      <c r="F67" s="4"/>
      <c r="G67" s="4"/>
      <c r="H67" s="17"/>
      <c r="I67" s="17"/>
      <c r="J67" s="17"/>
    </row>
    <row r="68" spans="1:11" x14ac:dyDescent="0.25">
      <c r="A68" s="2" t="s">
        <v>27</v>
      </c>
      <c r="B68" s="52"/>
      <c r="C68" s="52"/>
      <c r="D68" s="1">
        <f t="shared" si="21"/>
        <v>0</v>
      </c>
      <c r="E68" s="4"/>
      <c r="F68" s="4"/>
      <c r="G68" s="4"/>
      <c r="H68" s="17"/>
      <c r="I68" s="17"/>
      <c r="J68" s="17"/>
    </row>
    <row r="69" spans="1:11" x14ac:dyDescent="0.25">
      <c r="A69" s="2" t="s">
        <v>41</v>
      </c>
      <c r="B69" s="52"/>
      <c r="C69" s="52"/>
      <c r="D69" s="1">
        <f t="shared" si="21"/>
        <v>0</v>
      </c>
      <c r="E69" s="4"/>
      <c r="F69" s="4"/>
      <c r="G69" s="4"/>
      <c r="H69" s="17"/>
      <c r="I69" s="17"/>
      <c r="J69" s="17"/>
    </row>
    <row r="70" spans="1:11" x14ac:dyDescent="0.25">
      <c r="A70" s="2" t="s">
        <v>56</v>
      </c>
      <c r="B70" s="52"/>
      <c r="C70" s="52"/>
      <c r="D70" s="1">
        <f t="shared" si="21"/>
        <v>0</v>
      </c>
      <c r="E70" s="4"/>
      <c r="F70" s="4"/>
      <c r="G70" s="4"/>
      <c r="H70" s="17"/>
      <c r="I70" s="17"/>
      <c r="J70" s="17"/>
    </row>
    <row r="71" spans="1:11" x14ac:dyDescent="0.25">
      <c r="A71" s="2" t="s">
        <v>0</v>
      </c>
      <c r="B71" s="52"/>
      <c r="C71" s="52"/>
      <c r="D71" s="1">
        <f t="shared" si="21"/>
        <v>0</v>
      </c>
      <c r="E71" s="4"/>
      <c r="F71" s="4"/>
      <c r="G71" s="4"/>
      <c r="H71" s="17"/>
      <c r="I71" s="17"/>
      <c r="J71" s="17"/>
    </row>
    <row r="72" spans="1:11" x14ac:dyDescent="0.25">
      <c r="A72" s="5" t="s">
        <v>42</v>
      </c>
      <c r="B72" s="31">
        <f>SUM(B66:B71)</f>
        <v>0</v>
      </c>
      <c r="C72" s="31">
        <f>SUM(C66:C71)</f>
        <v>0</v>
      </c>
      <c r="D72" s="31">
        <f>SUM(D66:D71)</f>
        <v>0</v>
      </c>
      <c r="E72" s="6">
        <f t="shared" ref="E72:G72" si="22">SUM(E66:E71)</f>
        <v>0</v>
      </c>
      <c r="F72" s="6">
        <f t="shared" si="22"/>
        <v>0</v>
      </c>
      <c r="G72" s="6">
        <f t="shared" si="22"/>
        <v>0</v>
      </c>
      <c r="H72" s="15">
        <f t="shared" ref="H72:J72" si="23">+E72/B63</f>
        <v>0</v>
      </c>
      <c r="I72" s="15">
        <f t="shared" si="23"/>
        <v>0</v>
      </c>
      <c r="J72" s="15">
        <f t="shared" si="23"/>
        <v>0</v>
      </c>
    </row>
    <row r="73" spans="1:11" x14ac:dyDescent="0.25">
      <c r="A73" s="2"/>
      <c r="B73" s="26"/>
      <c r="D73" s="25"/>
      <c r="E73" s="18"/>
      <c r="F73" s="18"/>
      <c r="G73" s="18"/>
      <c r="H73" s="17"/>
      <c r="I73" s="17"/>
      <c r="J73" s="17"/>
    </row>
    <row r="74" spans="1:11" x14ac:dyDescent="0.25">
      <c r="A74" s="2"/>
      <c r="D74" s="30" t="s">
        <v>67</v>
      </c>
      <c r="E74" s="18"/>
      <c r="F74" s="18"/>
      <c r="G74" s="18"/>
      <c r="H74" s="17"/>
      <c r="I74" s="17"/>
      <c r="J74" s="17"/>
    </row>
    <row r="75" spans="1:11" x14ac:dyDescent="0.25">
      <c r="A75" s="2"/>
      <c r="D75" s="25" t="s">
        <v>8</v>
      </c>
      <c r="E75" s="18"/>
      <c r="F75" s="18"/>
      <c r="G75" s="18"/>
      <c r="H75" s="17">
        <f>+H21+H30+H39+H48+H57+H66</f>
        <v>-0.13673035710869871</v>
      </c>
      <c r="I75" s="17">
        <f>+I21+I30+I39+I48+I57+I66</f>
        <v>0.15488048285082234</v>
      </c>
      <c r="J75" s="17">
        <f>+J21+J30+J39+J48+J57+J66</f>
        <v>-0.11907252396394076</v>
      </c>
    </row>
    <row r="76" spans="1:11" x14ac:dyDescent="0.25">
      <c r="A76" s="2"/>
      <c r="D76" s="25" t="s">
        <v>49</v>
      </c>
      <c r="E76" s="18"/>
      <c r="F76" s="18"/>
      <c r="G76" s="18"/>
      <c r="H76" s="17">
        <f t="shared" ref="H76:J81" si="24">+H22+H31+H40+H49+H58+H67</f>
        <v>-0.13322522970057424</v>
      </c>
      <c r="I76" s="17">
        <f t="shared" si="24"/>
        <v>9.0594678755329464E-2</v>
      </c>
      <c r="J76" s="17">
        <f t="shared" si="24"/>
        <v>-0.11979063088558518</v>
      </c>
    </row>
    <row r="77" spans="1:11" x14ac:dyDescent="0.25">
      <c r="A77" s="2"/>
      <c r="B77" s="26"/>
      <c r="D77" s="25" t="s">
        <v>47</v>
      </c>
      <c r="E77" s="18"/>
      <c r="F77" s="18"/>
      <c r="G77" s="18"/>
      <c r="H77" s="17">
        <f t="shared" si="24"/>
        <v>0.5281849081837493</v>
      </c>
      <c r="I77" s="17">
        <f t="shared" si="24"/>
        <v>1.0435142810540599</v>
      </c>
      <c r="J77" s="17">
        <f t="shared" si="24"/>
        <v>0.55686378193425801</v>
      </c>
    </row>
    <row r="78" spans="1:11" x14ac:dyDescent="0.25">
      <c r="A78" s="2"/>
      <c r="B78" s="26"/>
      <c r="D78" s="25" t="s">
        <v>2</v>
      </c>
      <c r="E78" s="18"/>
      <c r="F78" s="18"/>
      <c r="G78" s="18"/>
      <c r="H78" s="17">
        <f t="shared" si="24"/>
        <v>6.9292383025264609E-2</v>
      </c>
      <c r="I78" s="17">
        <f t="shared" si="24"/>
        <v>0.75907725378692703</v>
      </c>
      <c r="J78" s="17">
        <f t="shared" si="24"/>
        <v>9.4210378885922264E-2</v>
      </c>
    </row>
    <row r="79" spans="1:11" x14ac:dyDescent="0.25">
      <c r="A79" s="2"/>
      <c r="B79" s="26"/>
      <c r="D79" s="25" t="s">
        <v>1</v>
      </c>
      <c r="E79" s="18"/>
      <c r="F79" s="18"/>
      <c r="G79" s="18"/>
      <c r="H79" s="17">
        <f t="shared" si="24"/>
        <v>0.13197795892505687</v>
      </c>
      <c r="I79" s="17">
        <f t="shared" si="24"/>
        <v>-0.87258174085134088</v>
      </c>
      <c r="J79" s="17">
        <f t="shared" si="24"/>
        <v>-4.0701847116551393E-2</v>
      </c>
    </row>
    <row r="80" spans="1:11" x14ac:dyDescent="0.25">
      <c r="A80" s="2"/>
      <c r="B80" s="26"/>
      <c r="D80" s="25" t="s">
        <v>0</v>
      </c>
      <c r="E80" s="18"/>
      <c r="F80" s="18"/>
      <c r="G80" s="18"/>
      <c r="H80" s="17">
        <f t="shared" si="24"/>
        <v>-0.18532682702687503</v>
      </c>
      <c r="I80" s="17">
        <f t="shared" si="24"/>
        <v>0.98640307024321872</v>
      </c>
      <c r="J80" s="17">
        <f t="shared" si="24"/>
        <v>-9.2302243103748599E-2</v>
      </c>
    </row>
    <row r="81" spans="1:11" s="13" customFormat="1" x14ac:dyDescent="0.25">
      <c r="A81" s="10"/>
      <c r="B81" s="30"/>
      <c r="D81" s="37" t="s">
        <v>46</v>
      </c>
      <c r="E81" s="38"/>
      <c r="F81" s="38"/>
      <c r="G81" s="38"/>
      <c r="H81" s="39">
        <f t="shared" si="24"/>
        <v>-2.9837537361097153E-2</v>
      </c>
      <c r="I81" s="39">
        <f t="shared" si="24"/>
        <v>0.22027970954459578</v>
      </c>
      <c r="J81" s="39">
        <f t="shared" si="24"/>
        <v>-1.4656491440913372E-2</v>
      </c>
      <c r="K81" s="19"/>
    </row>
    <row r="82" spans="1:11" x14ac:dyDescent="0.25">
      <c r="D82" s="24"/>
    </row>
    <row r="83" spans="1:11" x14ac:dyDescent="0.25">
      <c r="A83" s="13" t="s">
        <v>33</v>
      </c>
    </row>
    <row r="84" spans="1:11" x14ac:dyDescent="0.25">
      <c r="A84" t="s">
        <v>44</v>
      </c>
    </row>
    <row r="85" spans="1:11" ht="31.5" customHeight="1" x14ac:dyDescent="0.25">
      <c r="A85" s="57" t="s">
        <v>58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1" ht="35.25" customHeight="1" x14ac:dyDescent="0.25">
      <c r="A86" s="55" t="s">
        <v>60</v>
      </c>
      <c r="B86" s="55"/>
      <c r="C86" s="55"/>
      <c r="D86" s="55"/>
      <c r="E86" s="55"/>
      <c r="F86" s="55"/>
      <c r="G86" s="55"/>
      <c r="H86" s="55"/>
      <c r="I86" s="55"/>
      <c r="J86" s="55"/>
    </row>
  </sheetData>
  <mergeCells count="2">
    <mergeCell ref="A85:J85"/>
    <mergeCell ref="A86:J86"/>
  </mergeCells>
  <conditionalFormatting sqref="H11:J63 E12:G63 E73:J74 F81:H81 B77:B81 B73 D74 E75:H80">
    <cfRule type="cellIs" dxfId="4" priority="5" operator="lessThan">
      <formula>0</formula>
    </cfRule>
  </conditionalFormatting>
  <conditionalFormatting sqref="E81">
    <cfRule type="cellIs" dxfId="3" priority="4" operator="lessThan">
      <formula>0</formula>
    </cfRule>
  </conditionalFormatting>
  <conditionalFormatting sqref="E66:J72">
    <cfRule type="cellIs" dxfId="2" priority="3" operator="lessThan">
      <formula>0</formula>
    </cfRule>
  </conditionalFormatting>
  <conditionalFormatting sqref="E64:J65">
    <cfRule type="cellIs" dxfId="1" priority="2" operator="lessThan">
      <formula>0</formula>
    </cfRule>
  </conditionalFormatting>
  <conditionalFormatting sqref="I75:J81">
    <cfRule type="cellIs" dxfId="0" priority="1" operator="lessThan">
      <formula>0</formula>
    </cfRule>
  </conditionalFormatting>
  <pageMargins left="0.25" right="0.25" top="0.5" bottom="0.5" header="0.3" footer="0.3"/>
  <pageSetup scale="76" fitToHeight="26" orientation="landscape" horizontalDpi="4294967295" verticalDpi="4294967295" r:id="rId1"/>
  <rowBreaks count="1" manualBreakCount="1">
    <brk id="7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RUM 1 VERSION 1</vt:lpstr>
      <vt:lpstr>RUM - VERSION 2</vt:lpstr>
      <vt:lpstr>SEA</vt:lpstr>
      <vt:lpstr>EEA</vt:lpstr>
      <vt:lpstr>CONSOLIDADO VERSION 1</vt:lpstr>
      <vt:lpstr>CONSOLIDADO VERSION 2</vt:lpstr>
      <vt:lpstr>'CONSOLIDADO VERSION 1'!Print_Area</vt:lpstr>
      <vt:lpstr>'CONSOLIDADO VERSION 2'!Print_Area</vt:lpstr>
      <vt:lpstr>EEA!Print_Area</vt:lpstr>
      <vt:lpstr>'RUM - VERSION 2'!Print_Area</vt:lpstr>
      <vt:lpstr>'RUM 1 VERSION 1'!Print_Area</vt:lpstr>
      <vt:lpstr>SEA!Print_Area</vt:lpstr>
      <vt:lpstr>'CONSOLIDADO VERSION 1'!Print_Titles</vt:lpstr>
      <vt:lpstr>'CONSOLIDADO VERSION 2'!Print_Titles</vt:lpstr>
      <vt:lpstr>EEA!Print_Titles</vt:lpstr>
      <vt:lpstr>'RUM - VERSION 2'!Print_Titles</vt:lpstr>
      <vt:lpstr>'RUM 1 VERSION 1'!Print_Titles</vt:lpstr>
      <vt:lpstr>SEA!Print_Titles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Jeannette Rosado</cp:lastModifiedBy>
  <cp:lastPrinted>2026-02-13T16:41:40Z</cp:lastPrinted>
  <dcterms:created xsi:type="dcterms:W3CDTF">2026-02-07T13:40:52Z</dcterms:created>
  <dcterms:modified xsi:type="dcterms:W3CDTF">2026-02-13T16:59:00Z</dcterms:modified>
</cp:coreProperties>
</file>