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yana Valentín Rodríguez\CONSEJERO ACADÉMICO\Evaluaciones\"/>
    </mc:Choice>
  </mc:AlternateContent>
  <xr:revisionPtr revIDLastSave="0" documentId="8_{A1825ACF-5E57-4DBA-A6A5-50DA346C984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xpediente" sheetId="1" r:id="rId1"/>
    <sheet name="Evaluación" sheetId="2" r:id="rId2"/>
  </sheets>
  <definedNames>
    <definedName name="_xlnm._FilterDatabase" localSheetId="0" hidden="1">Expediente!$A$4:$I$60</definedName>
    <definedName name="_xlnm.Print_Area" localSheetId="1">Evaluación!$R$12:$AE$94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L3" i="2"/>
  <c r="M3" i="2"/>
  <c r="P3" i="2"/>
  <c r="O3" i="2" s="1"/>
  <c r="K4" i="2"/>
  <c r="L4" i="2"/>
  <c r="M4" i="2"/>
  <c r="N4" i="2" s="1"/>
  <c r="P4" i="2"/>
  <c r="O4" i="2" s="1"/>
  <c r="K5" i="2"/>
  <c r="L5" i="2"/>
  <c r="M5" i="2"/>
  <c r="N5" i="2"/>
  <c r="P5" i="2"/>
  <c r="O5" i="2" s="1"/>
  <c r="K6" i="2"/>
  <c r="L6" i="2"/>
  <c r="M6" i="2"/>
  <c r="N6" i="2" s="1"/>
  <c r="P6" i="2"/>
  <c r="O6" i="2" s="1"/>
  <c r="K7" i="2"/>
  <c r="L7" i="2"/>
  <c r="M7" i="2"/>
  <c r="P7" i="2"/>
  <c r="O7" i="2" s="1"/>
  <c r="K8" i="2"/>
  <c r="L8" i="2"/>
  <c r="M8" i="2"/>
  <c r="N8" i="2" s="1"/>
  <c r="P8" i="2"/>
  <c r="O8" i="2" s="1"/>
  <c r="K9" i="2"/>
  <c r="L9" i="2"/>
  <c r="M9" i="2"/>
  <c r="N9" i="2"/>
  <c r="P9" i="2"/>
  <c r="O9" i="2" s="1"/>
  <c r="K10" i="2"/>
  <c r="L10" i="2"/>
  <c r="M10" i="2"/>
  <c r="N10" i="2" s="1"/>
  <c r="P10" i="2"/>
  <c r="O10" i="2" s="1"/>
  <c r="K11" i="2"/>
  <c r="L11" i="2"/>
  <c r="M11" i="2"/>
  <c r="P11" i="2"/>
  <c r="O11" i="2" s="1"/>
  <c r="K12" i="2"/>
  <c r="L12" i="2"/>
  <c r="M12" i="2"/>
  <c r="N12" i="2" s="1"/>
  <c r="P12" i="2"/>
  <c r="O12" i="2" s="1"/>
  <c r="K13" i="2"/>
  <c r="L13" i="2"/>
  <c r="M13" i="2"/>
  <c r="N13" i="2"/>
  <c r="P13" i="2"/>
  <c r="O13" i="2" s="1"/>
  <c r="K14" i="2"/>
  <c r="L14" i="2"/>
  <c r="M14" i="2"/>
  <c r="N14" i="2" s="1"/>
  <c r="P14" i="2"/>
  <c r="O14" i="2" s="1"/>
  <c r="K15" i="2"/>
  <c r="L15" i="2"/>
  <c r="M15" i="2"/>
  <c r="P15" i="2"/>
  <c r="O15" i="2" s="1"/>
  <c r="K16" i="2"/>
  <c r="L16" i="2"/>
  <c r="M16" i="2"/>
  <c r="N16" i="2" s="1"/>
  <c r="P16" i="2"/>
  <c r="O16" i="2" s="1"/>
  <c r="K17" i="2"/>
  <c r="L17" i="2"/>
  <c r="M17" i="2"/>
  <c r="N17" i="2"/>
  <c r="P17" i="2"/>
  <c r="O17" i="2" s="1"/>
  <c r="K18" i="2"/>
  <c r="L18" i="2"/>
  <c r="M18" i="2"/>
  <c r="N18" i="2" s="1"/>
  <c r="P18" i="2"/>
  <c r="O18" i="2" s="1"/>
  <c r="K19" i="2"/>
  <c r="L19" i="2"/>
  <c r="M19" i="2"/>
  <c r="P19" i="2"/>
  <c r="O19" i="2" s="1"/>
  <c r="K20" i="2"/>
  <c r="L20" i="2"/>
  <c r="M20" i="2"/>
  <c r="N20" i="2" s="1"/>
  <c r="P20" i="2"/>
  <c r="O20" i="2" s="1"/>
  <c r="K21" i="2"/>
  <c r="L21" i="2"/>
  <c r="M21" i="2"/>
  <c r="N21" i="2"/>
  <c r="P21" i="2"/>
  <c r="O21" i="2" s="1"/>
  <c r="K22" i="2"/>
  <c r="L22" i="2"/>
  <c r="M22" i="2"/>
  <c r="N22" i="2" s="1"/>
  <c r="P22" i="2"/>
  <c r="O22" i="2" s="1"/>
  <c r="K23" i="2"/>
  <c r="L23" i="2"/>
  <c r="M23" i="2"/>
  <c r="P23" i="2"/>
  <c r="O23" i="2" s="1"/>
  <c r="K24" i="2"/>
  <c r="L24" i="2"/>
  <c r="M24" i="2"/>
  <c r="N24" i="2" s="1"/>
  <c r="P24" i="2"/>
  <c r="O24" i="2" s="1"/>
  <c r="K25" i="2"/>
  <c r="L25" i="2"/>
  <c r="M25" i="2"/>
  <c r="N25" i="2"/>
  <c r="P25" i="2"/>
  <c r="O25" i="2" s="1"/>
  <c r="K26" i="2"/>
  <c r="L26" i="2"/>
  <c r="M26" i="2"/>
  <c r="N26" i="2" s="1"/>
  <c r="P26" i="2"/>
  <c r="O26" i="2" s="1"/>
  <c r="K27" i="2"/>
  <c r="L27" i="2"/>
  <c r="M27" i="2"/>
  <c r="P27" i="2"/>
  <c r="O27" i="2" s="1"/>
  <c r="K28" i="2"/>
  <c r="L28" i="2"/>
  <c r="M28" i="2"/>
  <c r="N28" i="2" s="1"/>
  <c r="P28" i="2"/>
  <c r="O28" i="2" s="1"/>
  <c r="K29" i="2"/>
  <c r="L29" i="2"/>
  <c r="M29" i="2"/>
  <c r="N29" i="2"/>
  <c r="P29" i="2"/>
  <c r="O29" i="2" s="1"/>
  <c r="K30" i="2"/>
  <c r="L30" i="2"/>
  <c r="M30" i="2"/>
  <c r="N30" i="2" s="1"/>
  <c r="P30" i="2"/>
  <c r="O30" i="2" s="1"/>
  <c r="K31" i="2"/>
  <c r="L31" i="2"/>
  <c r="M31" i="2"/>
  <c r="P31" i="2"/>
  <c r="O31" i="2" s="1"/>
  <c r="K32" i="2"/>
  <c r="L32" i="2"/>
  <c r="M32" i="2"/>
  <c r="N32" i="2" s="1"/>
  <c r="P32" i="2"/>
  <c r="O32" i="2" s="1"/>
  <c r="K33" i="2"/>
  <c r="L33" i="2"/>
  <c r="M33" i="2"/>
  <c r="N33" i="2"/>
  <c r="P33" i="2"/>
  <c r="O33" i="2" s="1"/>
  <c r="K34" i="2"/>
  <c r="L34" i="2"/>
  <c r="M34" i="2"/>
  <c r="N34" i="2" s="1"/>
  <c r="P34" i="2"/>
  <c r="O34" i="2" s="1"/>
  <c r="K35" i="2"/>
  <c r="L35" i="2"/>
  <c r="M35" i="2"/>
  <c r="P35" i="2"/>
  <c r="O35" i="2" s="1"/>
  <c r="K36" i="2"/>
  <c r="L36" i="2"/>
  <c r="M36" i="2"/>
  <c r="N36" i="2" s="1"/>
  <c r="P36" i="2"/>
  <c r="O36" i="2" s="1"/>
  <c r="K37" i="2"/>
  <c r="L37" i="2"/>
  <c r="M37" i="2"/>
  <c r="N37" i="2"/>
  <c r="P37" i="2"/>
  <c r="O37" i="2" s="1"/>
  <c r="K38" i="2"/>
  <c r="L38" i="2"/>
  <c r="M38" i="2"/>
  <c r="N38" i="2" s="1"/>
  <c r="P38" i="2"/>
  <c r="O38" i="2" s="1"/>
  <c r="K39" i="2"/>
  <c r="L39" i="2"/>
  <c r="M39" i="2"/>
  <c r="P39" i="2"/>
  <c r="O39" i="2" s="1"/>
  <c r="K40" i="2"/>
  <c r="L40" i="2"/>
  <c r="M40" i="2"/>
  <c r="N40" i="2" s="1"/>
  <c r="P40" i="2"/>
  <c r="O40" i="2" s="1"/>
  <c r="K41" i="2"/>
  <c r="L41" i="2"/>
  <c r="M41" i="2"/>
  <c r="N41" i="2"/>
  <c r="P41" i="2"/>
  <c r="O41" i="2" s="1"/>
  <c r="K42" i="2"/>
  <c r="L42" i="2"/>
  <c r="M42" i="2"/>
  <c r="N42" i="2" s="1"/>
  <c r="P42" i="2"/>
  <c r="O42" i="2" s="1"/>
  <c r="K43" i="2"/>
  <c r="L43" i="2"/>
  <c r="M43" i="2"/>
  <c r="P43" i="2"/>
  <c r="O43" i="2" s="1"/>
  <c r="K44" i="2"/>
  <c r="L44" i="2"/>
  <c r="M44" i="2"/>
  <c r="N44" i="2" s="1"/>
  <c r="P44" i="2"/>
  <c r="O44" i="2" s="1"/>
  <c r="K45" i="2"/>
  <c r="L45" i="2"/>
  <c r="M45" i="2"/>
  <c r="N45" i="2"/>
  <c r="P45" i="2"/>
  <c r="O45" i="2" s="1"/>
  <c r="K46" i="2"/>
  <c r="L46" i="2"/>
  <c r="M46" i="2"/>
  <c r="N46" i="2" s="1"/>
  <c r="P46" i="2"/>
  <c r="O46" i="2" s="1"/>
  <c r="K47" i="2"/>
  <c r="L47" i="2"/>
  <c r="M47" i="2"/>
  <c r="P47" i="2"/>
  <c r="O47" i="2" s="1"/>
  <c r="K48" i="2"/>
  <c r="L48" i="2"/>
  <c r="M48" i="2"/>
  <c r="N48" i="2" s="1"/>
  <c r="P48" i="2"/>
  <c r="O48" i="2" s="1"/>
  <c r="K49" i="2"/>
  <c r="L49" i="2"/>
  <c r="M49" i="2"/>
  <c r="N49" i="2"/>
  <c r="P49" i="2"/>
  <c r="O49" i="2" s="1"/>
  <c r="K50" i="2"/>
  <c r="L50" i="2"/>
  <c r="M50" i="2"/>
  <c r="N50" i="2" s="1"/>
  <c r="P50" i="2"/>
  <c r="O50" i="2" s="1"/>
  <c r="K51" i="2"/>
  <c r="L51" i="2"/>
  <c r="M51" i="2"/>
  <c r="P51" i="2"/>
  <c r="O51" i="2" s="1"/>
  <c r="K52" i="2"/>
  <c r="L52" i="2"/>
  <c r="M52" i="2"/>
  <c r="N52" i="2" s="1"/>
  <c r="P52" i="2"/>
  <c r="O52" i="2" s="1"/>
  <c r="K53" i="2"/>
  <c r="L53" i="2"/>
  <c r="M53" i="2"/>
  <c r="N53" i="2"/>
  <c r="P53" i="2"/>
  <c r="O53" i="2" s="1"/>
  <c r="K54" i="2"/>
  <c r="L54" i="2"/>
  <c r="M54" i="2"/>
  <c r="N54" i="2" s="1"/>
  <c r="P54" i="2"/>
  <c r="O54" i="2" s="1"/>
  <c r="K55" i="2"/>
  <c r="L55" i="2"/>
  <c r="M55" i="2"/>
  <c r="P55" i="2"/>
  <c r="O55" i="2" s="1"/>
  <c r="K56" i="2"/>
  <c r="L56" i="2"/>
  <c r="M56" i="2"/>
  <c r="N56" i="2" s="1"/>
  <c r="P56" i="2"/>
  <c r="O56" i="2" s="1"/>
  <c r="K57" i="2"/>
  <c r="L57" i="2"/>
  <c r="M57" i="2"/>
  <c r="N57" i="2"/>
  <c r="P57" i="2"/>
  <c r="O57" i="2" s="1"/>
  <c r="K58" i="2"/>
  <c r="L58" i="2"/>
  <c r="M58" i="2"/>
  <c r="N58" i="2" s="1"/>
  <c r="P58" i="2"/>
  <c r="O58" i="2" s="1"/>
  <c r="K59" i="2"/>
  <c r="L59" i="2"/>
  <c r="M59" i="2"/>
  <c r="P59" i="2"/>
  <c r="O59" i="2" s="1"/>
  <c r="K60" i="2"/>
  <c r="L60" i="2"/>
  <c r="M60" i="2"/>
  <c r="N60" i="2" s="1"/>
  <c r="P60" i="2"/>
  <c r="O60" i="2" s="1"/>
  <c r="K61" i="2"/>
  <c r="L61" i="2"/>
  <c r="M61" i="2"/>
  <c r="N61" i="2"/>
  <c r="P61" i="2"/>
  <c r="O61" i="2" s="1"/>
  <c r="K62" i="2"/>
  <c r="L62" i="2"/>
  <c r="M62" i="2"/>
  <c r="N62" i="2" s="1"/>
  <c r="P62" i="2"/>
  <c r="O62" i="2" s="1"/>
  <c r="K63" i="2"/>
  <c r="L63" i="2"/>
  <c r="M63" i="2"/>
  <c r="P63" i="2"/>
  <c r="O63" i="2" s="1"/>
  <c r="K64" i="2"/>
  <c r="L64" i="2"/>
  <c r="M64" i="2"/>
  <c r="N64" i="2" s="1"/>
  <c r="P64" i="2"/>
  <c r="O64" i="2" s="1"/>
  <c r="K65" i="2"/>
  <c r="L65" i="2"/>
  <c r="M65" i="2"/>
  <c r="N65" i="2"/>
  <c r="P65" i="2"/>
  <c r="O65" i="2" s="1"/>
  <c r="K66" i="2"/>
  <c r="L66" i="2"/>
  <c r="M66" i="2"/>
  <c r="N66" i="2" s="1"/>
  <c r="P66" i="2"/>
  <c r="O66" i="2" s="1"/>
  <c r="K67" i="2"/>
  <c r="L67" i="2"/>
  <c r="M67" i="2"/>
  <c r="P67" i="2"/>
  <c r="O67" i="2" s="1"/>
  <c r="K68" i="2"/>
  <c r="L68" i="2"/>
  <c r="M68" i="2"/>
  <c r="N68" i="2" s="1"/>
  <c r="P68" i="2"/>
  <c r="O68" i="2" s="1"/>
  <c r="K69" i="2"/>
  <c r="L69" i="2"/>
  <c r="M69" i="2"/>
  <c r="N69" i="2"/>
  <c r="P69" i="2"/>
  <c r="O69" i="2" s="1"/>
  <c r="K70" i="2"/>
  <c r="L70" i="2"/>
  <c r="M70" i="2"/>
  <c r="N70" i="2" s="1"/>
  <c r="P70" i="2"/>
  <c r="O70" i="2" s="1"/>
  <c r="K71" i="2"/>
  <c r="L71" i="2"/>
  <c r="M71" i="2"/>
  <c r="P71" i="2"/>
  <c r="O71" i="2" s="1"/>
  <c r="K72" i="2"/>
  <c r="L72" i="2"/>
  <c r="M72" i="2"/>
  <c r="N72" i="2" s="1"/>
  <c r="P72" i="2"/>
  <c r="O72" i="2" s="1"/>
  <c r="K73" i="2"/>
  <c r="L73" i="2"/>
  <c r="M73" i="2"/>
  <c r="N73" i="2"/>
  <c r="P73" i="2"/>
  <c r="O73" i="2" s="1"/>
  <c r="K74" i="2"/>
  <c r="L74" i="2"/>
  <c r="M74" i="2"/>
  <c r="N74" i="2" s="1"/>
  <c r="P74" i="2"/>
  <c r="O74" i="2" s="1"/>
  <c r="K75" i="2"/>
  <c r="L75" i="2"/>
  <c r="M75" i="2"/>
  <c r="P75" i="2"/>
  <c r="O75" i="2" s="1"/>
  <c r="K76" i="2"/>
  <c r="L76" i="2"/>
  <c r="M76" i="2"/>
  <c r="N76" i="2" s="1"/>
  <c r="P76" i="2"/>
  <c r="O76" i="2" s="1"/>
  <c r="K77" i="2"/>
  <c r="L77" i="2"/>
  <c r="M77" i="2"/>
  <c r="N77" i="2"/>
  <c r="P77" i="2"/>
  <c r="O77" i="2" s="1"/>
  <c r="K78" i="2"/>
  <c r="L78" i="2"/>
  <c r="M78" i="2"/>
  <c r="N78" i="2" s="1"/>
  <c r="P78" i="2"/>
  <c r="O78" i="2" s="1"/>
  <c r="K79" i="2"/>
  <c r="L79" i="2"/>
  <c r="M79" i="2"/>
  <c r="P79" i="2"/>
  <c r="O79" i="2" s="1"/>
  <c r="K80" i="2"/>
  <c r="L80" i="2"/>
  <c r="M80" i="2"/>
  <c r="N80" i="2" s="1"/>
  <c r="P80" i="2"/>
  <c r="O80" i="2" s="1"/>
  <c r="K81" i="2"/>
  <c r="L81" i="2"/>
  <c r="M81" i="2"/>
  <c r="N81" i="2"/>
  <c r="P81" i="2"/>
  <c r="O81" i="2" s="1"/>
  <c r="K82" i="2"/>
  <c r="L82" i="2"/>
  <c r="M82" i="2"/>
  <c r="N82" i="2" s="1"/>
  <c r="P82" i="2"/>
  <c r="O82" i="2" s="1"/>
  <c r="K83" i="2"/>
  <c r="L83" i="2"/>
  <c r="M83" i="2"/>
  <c r="P83" i="2"/>
  <c r="O83" i="2" s="1"/>
  <c r="K84" i="2"/>
  <c r="L84" i="2"/>
  <c r="M84" i="2"/>
  <c r="N84" i="2" s="1"/>
  <c r="P84" i="2"/>
  <c r="O84" i="2" s="1"/>
  <c r="K85" i="2"/>
  <c r="L85" i="2"/>
  <c r="M85" i="2"/>
  <c r="N85" i="2"/>
  <c r="P85" i="2"/>
  <c r="O85" i="2" s="1"/>
  <c r="K86" i="2"/>
  <c r="L86" i="2"/>
  <c r="M86" i="2"/>
  <c r="N86" i="2" s="1"/>
  <c r="P86" i="2"/>
  <c r="O86" i="2" s="1"/>
  <c r="K87" i="2"/>
  <c r="L87" i="2"/>
  <c r="M87" i="2"/>
  <c r="P87" i="2"/>
  <c r="O87" i="2" s="1"/>
  <c r="K88" i="2"/>
  <c r="L88" i="2"/>
  <c r="M88" i="2"/>
  <c r="N88" i="2" s="1"/>
  <c r="P88" i="2"/>
  <c r="O88" i="2" s="1"/>
  <c r="K89" i="2"/>
  <c r="L89" i="2"/>
  <c r="M89" i="2"/>
  <c r="N89" i="2"/>
  <c r="P89" i="2"/>
  <c r="O89" i="2" s="1"/>
  <c r="K90" i="2"/>
  <c r="L90" i="2"/>
  <c r="M90" i="2"/>
  <c r="N90" i="2" s="1"/>
  <c r="P90" i="2"/>
  <c r="O90" i="2" s="1"/>
  <c r="K91" i="2"/>
  <c r="L91" i="2"/>
  <c r="M91" i="2"/>
  <c r="P91" i="2"/>
  <c r="O91" i="2" s="1"/>
  <c r="K92" i="2"/>
  <c r="L92" i="2"/>
  <c r="M92" i="2"/>
  <c r="N92" i="2" s="1"/>
  <c r="P92" i="2"/>
  <c r="O92" i="2" s="1"/>
  <c r="K93" i="2"/>
  <c r="L93" i="2"/>
  <c r="M93" i="2"/>
  <c r="N93" i="2"/>
  <c r="P93" i="2"/>
  <c r="O93" i="2" s="1"/>
  <c r="K94" i="2"/>
  <c r="L94" i="2"/>
  <c r="M94" i="2"/>
  <c r="N94" i="2" s="1"/>
  <c r="P94" i="2"/>
  <c r="O94" i="2" s="1"/>
  <c r="N91" i="2" l="1"/>
  <c r="N87" i="2"/>
  <c r="N83" i="2"/>
  <c r="N79" i="2"/>
  <c r="N75" i="2"/>
  <c r="N71" i="2"/>
  <c r="N67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N7" i="2"/>
  <c r="N3" i="2"/>
  <c r="AD25" i="2" a="1"/>
  <c r="AD25" i="2" s="1"/>
  <c r="AD23" i="2" a="1"/>
  <c r="AD23" i="2" s="1"/>
  <c r="AD24" i="2" a="1"/>
  <c r="AD24" i="2" s="1"/>
  <c r="P2" i="2" l="1"/>
  <c r="M2" i="2"/>
  <c r="L2" i="2"/>
  <c r="K2" i="2"/>
  <c r="O2" i="2" l="1"/>
  <c r="S26" i="2"/>
  <c r="T35" i="2"/>
  <c r="T36" i="2"/>
  <c r="T30" i="2"/>
  <c r="T32" i="2"/>
  <c r="T42" i="2"/>
  <c r="T37" i="2"/>
  <c r="T31" i="2"/>
  <c r="T34" i="2"/>
  <c r="T43" i="2"/>
  <c r="T38" i="2"/>
  <c r="T39" i="2"/>
  <c r="T33" i="2"/>
  <c r="T40" i="2"/>
  <c r="T41" i="2"/>
  <c r="T29" i="2"/>
  <c r="N2" i="2"/>
  <c r="V23" i="2"/>
  <c r="Y23" i="2"/>
  <c r="Y91" i="2" s="1"/>
  <c r="V26" i="2" l="1"/>
  <c r="S23" i="2"/>
  <c r="R58" i="2" l="1"/>
  <c r="Y77" i="2"/>
  <c r="Y76" i="2"/>
  <c r="R77" i="2"/>
  <c r="R76" i="2"/>
  <c r="Y65" i="2"/>
  <c r="Y64" i="2"/>
  <c r="R65" i="2"/>
  <c r="R64" i="2"/>
  <c r="R59" i="2"/>
  <c r="Z89" i="2"/>
  <c r="Z88" i="2"/>
  <c r="Z87" i="2"/>
  <c r="AC86" i="2"/>
  <c r="Z86" i="2"/>
  <c r="AC85" i="2"/>
  <c r="Z85" i="2"/>
  <c r="AC84" i="2"/>
  <c r="Z84" i="2"/>
  <c r="Z83" i="2"/>
  <c r="Z82" i="2"/>
  <c r="AC80" i="2"/>
  <c r="Z81" i="2"/>
  <c r="Z80" i="2"/>
  <c r="Z79" i="2"/>
  <c r="V84" i="2"/>
  <c r="S84" i="2"/>
  <c r="V83" i="2"/>
  <c r="S83" i="2"/>
  <c r="S82" i="2"/>
  <c r="S81" i="2"/>
  <c r="V80" i="2"/>
  <c r="S80" i="2"/>
  <c r="S79" i="2"/>
  <c r="AC68" i="2"/>
  <c r="AC70" i="2"/>
  <c r="Z70" i="2"/>
  <c r="Z69" i="2"/>
  <c r="Z68" i="2"/>
  <c r="Z67" i="2"/>
  <c r="S67" i="2"/>
  <c r="Y26" i="2"/>
  <c r="R87" i="2" s="1"/>
  <c r="V70" i="2"/>
  <c r="S70" i="2"/>
  <c r="S69" i="2"/>
  <c r="V68" i="2"/>
  <c r="S68" i="2"/>
  <c r="Y78" i="2" l="1"/>
  <c r="R78" i="2"/>
  <c r="T75" i="2" s="1"/>
  <c r="R66" i="2"/>
  <c r="Y66" i="2"/>
  <c r="Y72" i="2"/>
  <c r="R73" i="2"/>
  <c r="AA63" i="2" l="1"/>
  <c r="AA75" i="2"/>
  <c r="T63" i="2"/>
  <c r="R57" i="2"/>
  <c r="U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Cambiar</author>
  </authors>
  <commentList>
    <comment ref="M1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 xml:space="preserve">Real credits:Se pone el 0 en esta columna en caso de cursos no utilizados.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<sst xmlns="http://schemas.openxmlformats.org/spreadsheetml/2006/main" count="146" uniqueCount="117">
  <si>
    <t>Code</t>
  </si>
  <si>
    <t>Number</t>
  </si>
  <si>
    <t>Credits</t>
  </si>
  <si>
    <t>Grade</t>
  </si>
  <si>
    <t>Type</t>
  </si>
  <si>
    <t>Semester</t>
  </si>
  <si>
    <t>Science, Engr, or Math</t>
  </si>
  <si>
    <t>Honor Points</t>
  </si>
  <si>
    <t>REAL CREDITS</t>
  </si>
  <si>
    <t>Science and Math Credits</t>
  </si>
  <si>
    <t>Courses Approved</t>
  </si>
  <si>
    <t>Approved</t>
  </si>
  <si>
    <t>A</t>
  </si>
  <si>
    <t>B</t>
  </si>
  <si>
    <t>C</t>
  </si>
  <si>
    <t>D</t>
  </si>
  <si>
    <t>F</t>
  </si>
  <si>
    <t>P</t>
  </si>
  <si>
    <t>W</t>
  </si>
  <si>
    <t>Nombre:</t>
  </si>
  <si>
    <t>Universidad de Puerto Rico</t>
  </si>
  <si>
    <t>ID:</t>
  </si>
  <si>
    <t>Recinto Universitario de Mayagüez</t>
  </si>
  <si>
    <t>Tipo de Evaluación</t>
  </si>
  <si>
    <t>Departamento de Ingeniería Industrial</t>
  </si>
  <si>
    <t>¨x</t>
  </si>
  <si>
    <t>Traslado:</t>
  </si>
  <si>
    <r>
      <t>¨x</t>
    </r>
    <r>
      <rPr>
        <b/>
        <sz val="11"/>
        <color rgb="FF000000"/>
        <rFont val="Verdana"/>
        <family val="2"/>
      </rPr>
      <t>Interno</t>
    </r>
    <r>
      <rPr>
        <b/>
        <sz val="11"/>
        <color rgb="FF000000"/>
        <rFont val="Calibri"/>
        <family val="2"/>
        <scheme val="minor"/>
      </rPr>
      <t xml:space="preserve">   </t>
    </r>
    <r>
      <rPr>
        <b/>
        <sz val="11"/>
        <color rgb="FF000000"/>
        <rFont val="Wingdings"/>
        <charset val="2"/>
      </rPr>
      <t>x¨</t>
    </r>
    <r>
      <rPr>
        <b/>
        <sz val="11"/>
        <color rgb="FF000000"/>
        <rFont val="Verdana"/>
        <family val="2"/>
      </rPr>
      <t>Externo</t>
    </r>
    <r>
      <rPr>
        <b/>
        <sz val="11"/>
        <color rgb="FF000000"/>
        <rFont val="Calibri"/>
        <family val="2"/>
        <scheme val="minor"/>
      </rPr>
      <t xml:space="preserve">   </t>
    </r>
    <r>
      <rPr>
        <b/>
        <sz val="11"/>
        <color rgb="FF000000"/>
        <rFont val="Wingdings"/>
        <charset val="2"/>
      </rPr>
      <t>¨x</t>
    </r>
    <r>
      <rPr>
        <b/>
        <sz val="11"/>
        <color rgb="FF000000"/>
        <rFont val="Verdana"/>
        <family val="2"/>
      </rPr>
      <t>N/A</t>
    </r>
  </si>
  <si>
    <t>x¨</t>
  </si>
  <si>
    <t>Readmisión</t>
  </si>
  <si>
    <r>
      <rPr>
        <b/>
        <sz val="12"/>
        <color rgb="FF000000"/>
        <rFont val="Wingdings"/>
        <charset val="2"/>
      </rPr>
      <t>x¨</t>
    </r>
    <r>
      <rPr>
        <b/>
        <sz val="11"/>
        <color rgb="FF000000"/>
        <rFont val="Verdana"/>
        <family val="2"/>
      </rPr>
      <t>Transferencia</t>
    </r>
  </si>
  <si>
    <t>FORMULARIO EVALUACIÓN DE EXPEDIENTES</t>
  </si>
  <si>
    <t>Universidad, Recinto o Departamento de Procedencia</t>
  </si>
  <si>
    <r>
      <rPr>
        <b/>
        <sz val="11"/>
        <color rgb="FF000000"/>
        <rFont val="Verdana"/>
        <family val="2"/>
      </rPr>
      <t>IGS</t>
    </r>
    <r>
      <rPr>
        <sz val="11"/>
        <color rgb="FF000000"/>
        <rFont val="Verdana"/>
        <family val="2"/>
      </rPr>
      <t>:</t>
    </r>
  </si>
  <si>
    <t>IMI:</t>
  </si>
  <si>
    <t>GPA Ciencias, MATE e INGE</t>
  </si>
  <si>
    <t>General GPA</t>
  </si>
  <si>
    <t>% de Cursos Aprobados</t>
  </si>
  <si>
    <t>Créditos Repetidos con C y D:</t>
  </si>
  <si>
    <t>Créditos con W:</t>
  </si>
  <si>
    <t>Créditos Aprobados</t>
  </si>
  <si>
    <t>Cr. en FIS, MAT, QUIM, INGE</t>
  </si>
  <si>
    <t>% de Créditos Aprobados</t>
  </si>
  <si>
    <t>Créditos con F:</t>
  </si>
  <si>
    <t>Cursos Aprobados</t>
  </si>
  <si>
    <t>Equivalente (si aplica)</t>
  </si>
  <si>
    <t>Recomendación del Director</t>
  </si>
  <si>
    <t>MATE 3171</t>
  </si>
  <si>
    <t>[        ] Favorable          [        ] Condicionado          [        ] No Favorable</t>
  </si>
  <si>
    <t>MATE 3172</t>
  </si>
  <si>
    <t>MATE 3005</t>
  </si>
  <si>
    <t>MATE 3031</t>
  </si>
  <si>
    <t>Comentarios</t>
  </si>
  <si>
    <t>MATE 3032</t>
  </si>
  <si>
    <t>MATE 3063</t>
  </si>
  <si>
    <t>QUIM 3131</t>
  </si>
  <si>
    <t>QUIM 3133</t>
  </si>
  <si>
    <t>FISI 3171</t>
  </si>
  <si>
    <t>Razones en caso de recomendación no favorable</t>
  </si>
  <si>
    <t>FISI 3173</t>
  </si>
  <si>
    <t>_____1. No tiene mínimo de créditos requeridos</t>
  </si>
  <si>
    <t>FISI 3172</t>
  </si>
  <si>
    <t>_____2. No tiene IGS competitivo</t>
  </si>
  <si>
    <t>FISI 3174</t>
  </si>
  <si>
    <t>_____3. No tiene promedio competitivo</t>
  </si>
  <si>
    <t>INGE 3011</t>
  </si>
  <si>
    <t>_____4. Le falta(n) curso(s) requisito en:____________________________________</t>
  </si>
  <si>
    <t>INGE 3016</t>
  </si>
  <si>
    <t>_____5. Deficiencia(s) en:_________________________________________________</t>
  </si>
  <si>
    <t>INGE 3031</t>
  </si>
  <si>
    <t>_____6. No hay cabida</t>
  </si>
  <si>
    <t>_____7. No tiene promedio en Fis, Mat, Quim, y/o Cs. Ing.</t>
  </si>
  <si>
    <t>_____8. Otro:____________________________________________________________</t>
  </si>
  <si>
    <t>Firma del Director o Representante</t>
  </si>
  <si>
    <t>Fecha</t>
  </si>
  <si>
    <t>RECOMENDACIÓN</t>
  </si>
  <si>
    <t>CRITERIOS</t>
  </si>
  <si>
    <t>OPCIÓN 1   Menos de 24 créditos</t>
  </si>
  <si>
    <t xml:space="preserve"> </t>
  </si>
  <si>
    <t>LEYENDA:</t>
  </si>
  <si>
    <t>Tener menos de 24 créds.</t>
  </si>
  <si>
    <t>1    Tiene el curso requerido</t>
  </si>
  <si>
    <t>IMI del programa en su año de ingreso</t>
  </si>
  <si>
    <t>0   No tiene el curso requerido</t>
  </si>
  <si>
    <t>Progreso académico satisfactorio (Cert. #18-105)</t>
  </si>
  <si>
    <t>OPCIÓN 2</t>
  </si>
  <si>
    <t>Para 24 créditos aprobados o más</t>
  </si>
  <si>
    <t>Alternativa I</t>
  </si>
  <si>
    <t>Alternativa II</t>
  </si>
  <si>
    <t>Promedio general 3.00+</t>
  </si>
  <si>
    <t>Promedio general 2.90+</t>
  </si>
  <si>
    <t>Promedio 3.00+ en FISI, QUIM, MATE y Cs. Inge o su equivalente</t>
  </si>
  <si>
    <t>Promedio 2.90+ en FISI, QUIM, MATE y Cs. Inge o su equivalente</t>
  </si>
  <si>
    <t>Mínimo de 9 créditos en los siguientes:</t>
  </si>
  <si>
    <t>Haber tomado los siguientes:</t>
  </si>
  <si>
    <t>MATE 3171 (3 cr.)</t>
  </si>
  <si>
    <t xml:space="preserve">MATE 3171     </t>
  </si>
  <si>
    <t>MATE 3172 (3 cr.)</t>
  </si>
  <si>
    <t>MATE 3005 (5 cr.)</t>
  </si>
  <si>
    <t xml:space="preserve">MATE 3031 (4 cr.) </t>
  </si>
  <si>
    <t xml:space="preserve">MATE 3031     </t>
  </si>
  <si>
    <t xml:space="preserve">QUIM 3131 (3 cr.) </t>
  </si>
  <si>
    <t>QUIM 3133 (1 cr.)</t>
  </si>
  <si>
    <t xml:space="preserve">QUIM 3131     </t>
  </si>
  <si>
    <t>Aprobar el 80%+ de créditos intentados</t>
  </si>
  <si>
    <t>Alternativa III</t>
  </si>
  <si>
    <t>Alternativa IV</t>
  </si>
  <si>
    <t>Promedio general 2.70+</t>
  </si>
  <si>
    <t>Promedio general 2.00+</t>
  </si>
  <si>
    <t>Promedio 2.70+ en FISI, QUIM, MATE y Cs. Inge o su equivalente</t>
  </si>
  <si>
    <t>Promedio 2.50+ en FISI, QUIM, MATE y Cs. Inge o su equivalente</t>
  </si>
  <si>
    <t xml:space="preserve">MATE 3171    </t>
  </si>
  <si>
    <t xml:space="preserve">MATE 3172     </t>
  </si>
  <si>
    <t xml:space="preserve">FISI 3171         </t>
  </si>
  <si>
    <t>Aprobar el 75%+ de cursos intentados</t>
  </si>
  <si>
    <t>La concesión final del traslado la adjudicará la la Oficina de Asuntos Académicos de Ingeniería.</t>
  </si>
  <si>
    <t>DOCUMENTO PARA USO EXCLUSIVO DEL DEPARTAMENTO. NO ES UNA GUÍA DE LAS NORMAS DE TRASLADO PARA LOS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</si>
</sst>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Verdana"/>
      <family val="2"/>
    </font>
    <font>
      <b/>
      <sz val="11"/>
      <color rgb="FF000000"/>
      <name val="Wingdings"/>
      <charset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Calibri"/>
      <family val="2"/>
      <scheme val="minor"/>
    </font>
    <font>
      <b/>
      <sz val="11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0"/>
      <name val="Calibri"/>
      <family val="2"/>
      <scheme val="minor"/>
    </font>
    <font>
      <b/>
      <sz val="18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b/>
      <sz val="10.5"/>
      <name val="Verdana"/>
      <family val="2"/>
    </font>
    <font>
      <sz val="11"/>
      <color rgb="FF000000"/>
      <name val="Verdana"/>
      <family val="2"/>
    </font>
    <font>
      <sz val="11"/>
      <color rgb="FFFF0000"/>
      <name val="Verdana"/>
      <family val="2"/>
    </font>
    <font>
      <sz val="11"/>
      <name val="Verdana"/>
      <family val="2"/>
    </font>
    <font>
      <i/>
      <sz val="11"/>
      <color rgb="FFFF0000"/>
      <name val="Verdana"/>
      <family val="2"/>
    </font>
    <font>
      <i/>
      <sz val="11"/>
      <color rgb="FF000000"/>
      <name val="Verdana"/>
      <family val="2"/>
    </font>
    <font>
      <sz val="8"/>
      <color rgb="FF000000"/>
      <name val="Verdana"/>
      <family val="2"/>
    </font>
    <font>
      <sz val="12"/>
      <color rgb="FF000000"/>
      <name val="Wingdings"/>
      <charset val="2"/>
    </font>
    <font>
      <b/>
      <sz val="12"/>
      <color rgb="FF000000"/>
      <name val="Wingdings"/>
      <charset val="2"/>
    </font>
  </fonts>
  <fills count="4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medium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32" borderId="0" applyNumberFormat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4" applyNumberFormat="0" applyAlignment="0" applyProtection="0"/>
    <xf numFmtId="0" fontId="10" fillId="5" borderId="5" applyNumberFormat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6" borderId="7" applyNumberFormat="0" applyAlignment="0" applyProtection="0"/>
    <xf numFmtId="0" fontId="14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0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33" borderId="10" xfId="0" applyFill="1" applyBorder="1"/>
    <xf numFmtId="0" fontId="0" fillId="33" borderId="11" xfId="0" applyFill="1" applyBorder="1"/>
    <xf numFmtId="0" fontId="0" fillId="33" borderId="13" xfId="0" applyFill="1" applyBorder="1"/>
    <xf numFmtId="0" fontId="18" fillId="33" borderId="15" xfId="0" applyFont="1" applyFill="1" applyBorder="1"/>
    <xf numFmtId="0" fontId="0" fillId="33" borderId="19" xfId="0" applyFill="1" applyBorder="1"/>
    <xf numFmtId="0" fontId="21" fillId="36" borderId="21" xfId="0" applyFont="1" applyFill="1" applyBorder="1"/>
    <xf numFmtId="0" fontId="0" fillId="36" borderId="21" xfId="0" applyFill="1" applyBorder="1"/>
    <xf numFmtId="0" fontId="0" fillId="36" borderId="26" xfId="0" applyFill="1" applyBorder="1"/>
    <xf numFmtId="0" fontId="0" fillId="0" borderId="13" xfId="0" applyBorder="1"/>
    <xf numFmtId="0" fontId="0" fillId="38" borderId="11" xfId="0" applyFill="1" applyBorder="1"/>
    <xf numFmtId="0" fontId="0" fillId="38" borderId="14" xfId="0" applyFill="1" applyBorder="1"/>
    <xf numFmtId="0" fontId="0" fillId="38" borderId="15" xfId="0" applyFill="1" applyBorder="1"/>
    <xf numFmtId="0" fontId="0" fillId="38" borderId="16" xfId="0" applyFill="1" applyBorder="1"/>
    <xf numFmtId="0" fontId="0" fillId="40" borderId="21" xfId="0" applyFill="1" applyBorder="1"/>
    <xf numFmtId="0" fontId="0" fillId="40" borderId="26" xfId="0" applyFill="1" applyBorder="1"/>
    <xf numFmtId="0" fontId="0" fillId="38" borderId="0" xfId="0" applyFill="1"/>
    <xf numFmtId="0" fontId="0" fillId="0" borderId="19" xfId="0" applyBorder="1"/>
    <xf numFmtId="0" fontId="20" fillId="33" borderId="0" xfId="0" applyFont="1" applyFill="1" applyAlignment="1">
      <alignment horizontal="left"/>
    </xf>
    <xf numFmtId="0" fontId="14" fillId="38" borderId="0" xfId="0" applyFont="1" applyFill="1"/>
    <xf numFmtId="0" fontId="20" fillId="33" borderId="19" xfId="0" applyFont="1" applyFill="1" applyBorder="1" applyAlignment="1">
      <alignment horizontal="left"/>
    </xf>
    <xf numFmtId="0" fontId="19" fillId="33" borderId="0" xfId="0" applyFont="1" applyFill="1" applyAlignment="1">
      <alignment vertical="top" wrapText="1"/>
    </xf>
    <xf numFmtId="0" fontId="0" fillId="0" borderId="11" xfId="0" applyBorder="1"/>
    <xf numFmtId="0" fontId="0" fillId="0" borderId="12" xfId="0" applyBorder="1"/>
    <xf numFmtId="10" fontId="6" fillId="0" borderId="0" xfId="6" applyNumberFormat="1" applyFill="1" applyBorder="1" applyAlignment="1">
      <alignment horizontal="left"/>
    </xf>
    <xf numFmtId="0" fontId="28" fillId="37" borderId="10" xfId="0" applyFont="1" applyFill="1" applyBorder="1"/>
    <xf numFmtId="0" fontId="0" fillId="37" borderId="11" xfId="0" applyFill="1" applyBorder="1"/>
    <xf numFmtId="0" fontId="0" fillId="38" borderId="13" xfId="0" applyFill="1" applyBorder="1"/>
    <xf numFmtId="0" fontId="29" fillId="36" borderId="21" xfId="0" applyFont="1" applyFill="1" applyBorder="1"/>
    <xf numFmtId="0" fontId="0" fillId="0" borderId="10" xfId="0" applyBorder="1"/>
    <xf numFmtId="0" fontId="28" fillId="37" borderId="21" xfId="0" applyFont="1" applyFill="1" applyBorder="1"/>
    <xf numFmtId="0" fontId="30" fillId="40" borderId="20" xfId="0" applyFont="1" applyFill="1" applyBorder="1"/>
    <xf numFmtId="0" fontId="32" fillId="33" borderId="0" xfId="0" applyFont="1" applyFill="1"/>
    <xf numFmtId="0" fontId="26" fillId="36" borderId="20" xfId="0" applyFont="1" applyFill="1" applyBorder="1" applyAlignment="1">
      <alignment vertical="center"/>
    </xf>
    <xf numFmtId="0" fontId="27" fillId="35" borderId="10" xfId="0" applyFont="1" applyFill="1" applyBorder="1" applyAlignment="1">
      <alignment horizontal="right"/>
    </xf>
    <xf numFmtId="0" fontId="27" fillId="35" borderId="14" xfId="0" applyFont="1" applyFill="1" applyBorder="1" applyAlignment="1">
      <alignment horizontal="right"/>
    </xf>
    <xf numFmtId="0" fontId="34" fillId="33" borderId="0" xfId="0" applyFont="1" applyFill="1"/>
    <xf numFmtId="0" fontId="34" fillId="41" borderId="37" xfId="0" applyFont="1" applyFill="1" applyBorder="1"/>
    <xf numFmtId="0" fontId="27" fillId="41" borderId="37" xfId="0" applyFont="1" applyFill="1" applyBorder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7" fillId="33" borderId="15" xfId="0" applyFont="1" applyFill="1" applyBorder="1"/>
    <xf numFmtId="0" fontId="36" fillId="33" borderId="27" xfId="0" applyFont="1" applyFill="1" applyBorder="1" applyAlignment="1">
      <alignment horizontal="center" vertical="center"/>
    </xf>
    <xf numFmtId="0" fontId="34" fillId="33" borderId="28" xfId="0" applyFont="1" applyFill="1" applyBorder="1" applyAlignment="1">
      <alignment horizontal="center" vertical="center"/>
    </xf>
    <xf numFmtId="0" fontId="36" fillId="33" borderId="40" xfId="0" applyFont="1" applyFill="1" applyBorder="1" applyAlignment="1">
      <alignment horizontal="center" vertical="center"/>
    </xf>
    <xf numFmtId="0" fontId="36" fillId="33" borderId="41" xfId="0" applyFont="1" applyFill="1" applyBorder="1" applyAlignment="1">
      <alignment horizontal="center" vertical="center"/>
    </xf>
    <xf numFmtId="0" fontId="36" fillId="33" borderId="29" xfId="0" applyFont="1" applyFill="1" applyBorder="1" applyAlignment="1">
      <alignment horizontal="center" vertical="center"/>
    </xf>
    <xf numFmtId="0" fontId="34" fillId="33" borderId="43" xfId="0" applyFont="1" applyFill="1" applyBorder="1" applyAlignment="1">
      <alignment horizontal="center" vertical="center"/>
    </xf>
    <xf numFmtId="0" fontId="34" fillId="38" borderId="0" xfId="0" applyFont="1" applyFill="1"/>
    <xf numFmtId="0" fontId="34" fillId="38" borderId="13" xfId="0" applyFont="1" applyFill="1" applyBorder="1"/>
    <xf numFmtId="0" fontId="36" fillId="0" borderId="13" xfId="0" applyFont="1" applyBorder="1"/>
    <xf numFmtId="2" fontId="34" fillId="38" borderId="13" xfId="0" applyNumberFormat="1" applyFont="1" applyFill="1" applyBorder="1"/>
    <xf numFmtId="0" fontId="27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4" fillId="37" borderId="21" xfId="0" applyFont="1" applyFill="1" applyBorder="1"/>
    <xf numFmtId="0" fontId="34" fillId="37" borderId="26" xfId="0" applyFont="1" applyFill="1" applyBorder="1"/>
    <xf numFmtId="0" fontId="34" fillId="38" borderId="10" xfId="0" applyFont="1" applyFill="1" applyBorder="1"/>
    <xf numFmtId="0" fontId="34" fillId="38" borderId="11" xfId="0" applyFont="1" applyFill="1" applyBorder="1"/>
    <xf numFmtId="0" fontId="34" fillId="38" borderId="38" xfId="0" applyFont="1" applyFill="1" applyBorder="1"/>
    <xf numFmtId="0" fontId="34" fillId="38" borderId="19" xfId="0" applyFont="1" applyFill="1" applyBorder="1"/>
    <xf numFmtId="0" fontId="27" fillId="39" borderId="0" xfId="0" applyFont="1" applyFill="1"/>
    <xf numFmtId="0" fontId="34" fillId="0" borderId="0" xfId="0" applyFont="1"/>
    <xf numFmtId="0" fontId="34" fillId="38" borderId="32" xfId="0" applyFont="1" applyFill="1" applyBorder="1"/>
    <xf numFmtId="0" fontId="34" fillId="0" borderId="19" xfId="0" applyFont="1" applyBorder="1"/>
    <xf numFmtId="0" fontId="37" fillId="38" borderId="0" xfId="0" applyFont="1" applyFill="1"/>
    <xf numFmtId="0" fontId="38" fillId="38" borderId="13" xfId="0" applyFont="1" applyFill="1" applyBorder="1"/>
    <xf numFmtId="0" fontId="34" fillId="38" borderId="39" xfId="0" applyFont="1" applyFill="1" applyBorder="1"/>
    <xf numFmtId="0" fontId="34" fillId="38" borderId="33" xfId="0" applyFont="1" applyFill="1" applyBorder="1"/>
    <xf numFmtId="0" fontId="34" fillId="38" borderId="34" xfId="0" applyFont="1" applyFill="1" applyBorder="1"/>
    <xf numFmtId="0" fontId="34" fillId="0" borderId="33" xfId="0" applyFont="1" applyBorder="1"/>
    <xf numFmtId="0" fontId="34" fillId="0" borderId="35" xfId="0" applyFont="1" applyBorder="1"/>
    <xf numFmtId="0" fontId="34" fillId="0" borderId="32" xfId="0" applyFont="1" applyBorder="1"/>
    <xf numFmtId="0" fontId="34" fillId="0" borderId="13" xfId="0" applyFont="1" applyBorder="1"/>
    <xf numFmtId="0" fontId="35" fillId="38" borderId="0" xfId="0" applyFont="1" applyFill="1"/>
    <xf numFmtId="0" fontId="34" fillId="0" borderId="14" xfId="0" applyFont="1" applyBorder="1"/>
    <xf numFmtId="0" fontId="34" fillId="0" borderId="15" xfId="0" applyFont="1" applyBorder="1"/>
    <xf numFmtId="0" fontId="34" fillId="0" borderId="36" xfId="0" applyFont="1" applyBorder="1"/>
    <xf numFmtId="0" fontId="34" fillId="0" borderId="16" xfId="0" applyFont="1" applyBorder="1"/>
    <xf numFmtId="0" fontId="27" fillId="39" borderId="11" xfId="0" applyFont="1" applyFill="1" applyBorder="1"/>
    <xf numFmtId="0" fontId="28" fillId="38" borderId="13" xfId="0" applyFont="1" applyFill="1" applyBorder="1"/>
    <xf numFmtId="0" fontId="28" fillId="38" borderId="0" xfId="0" applyFont="1" applyFill="1"/>
    <xf numFmtId="0" fontId="36" fillId="33" borderId="0" xfId="0" applyFont="1" applyFill="1"/>
    <xf numFmtId="9" fontId="36" fillId="0" borderId="0" xfId="6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2" xfId="0" applyFont="1" applyFill="1" applyBorder="1"/>
    <xf numFmtId="0" fontId="27" fillId="35" borderId="15" xfId="0" applyFont="1" applyFill="1" applyBorder="1"/>
    <xf numFmtId="0" fontId="27" fillId="35" borderId="16" xfId="0" applyFont="1" applyFill="1" applyBorder="1"/>
    <xf numFmtId="0" fontId="40" fillId="33" borderId="13" xfId="0" applyFont="1" applyFill="1" applyBorder="1" applyAlignment="1">
      <alignment horizontal="right"/>
    </xf>
    <xf numFmtId="0" fontId="40" fillId="33" borderId="14" xfId="0" applyFont="1" applyFill="1" applyBorder="1" applyAlignment="1">
      <alignment horizontal="right"/>
    </xf>
    <xf numFmtId="0" fontId="36" fillId="33" borderId="14" xfId="0" applyFont="1" applyFill="1" applyBorder="1" applyAlignment="1">
      <alignment horizontal="center"/>
    </xf>
    <xf numFmtId="0" fontId="36" fillId="33" borderId="15" xfId="0" applyFont="1" applyFill="1" applyBorder="1"/>
    <xf numFmtId="0" fontId="36" fillId="33" borderId="15" xfId="0" applyFont="1" applyFill="1" applyBorder="1" applyAlignment="1">
      <alignment horizontal="center"/>
    </xf>
    <xf numFmtId="0" fontId="36" fillId="0" borderId="15" xfId="0" applyFont="1" applyBorder="1"/>
    <xf numFmtId="9" fontId="36" fillId="0" borderId="15" xfId="6" applyNumberFormat="1" applyFont="1" applyFill="1" applyBorder="1" applyAlignment="1">
      <alignment horizontal="center"/>
    </xf>
    <xf numFmtId="0" fontId="0" fillId="0" borderId="16" xfId="0" applyBorder="1"/>
    <xf numFmtId="0" fontId="26" fillId="42" borderId="0" xfId="0" applyFont="1" applyFill="1" applyAlignment="1">
      <alignment horizontal="left"/>
    </xf>
    <xf numFmtId="0" fontId="0" fillId="42" borderId="0" xfId="0" applyFill="1"/>
    <xf numFmtId="0" fontId="34" fillId="0" borderId="19" xfId="0" applyFont="1" applyBorder="1" applyAlignment="1">
      <alignment horizontal="center" vertical="center"/>
    </xf>
    <xf numFmtId="0" fontId="0" fillId="43" borderId="10" xfId="0" applyFill="1" applyBorder="1"/>
    <xf numFmtId="0" fontId="0" fillId="43" borderId="11" xfId="0" applyFill="1" applyBorder="1"/>
    <xf numFmtId="0" fontId="22" fillId="44" borderId="13" xfId="0" applyFont="1" applyFill="1" applyBorder="1"/>
    <xf numFmtId="0" fontId="0" fillId="43" borderId="0" xfId="0" applyFill="1"/>
    <xf numFmtId="0" fontId="26" fillId="44" borderId="0" xfId="0" applyFont="1" applyFill="1" applyAlignment="1">
      <alignment horizontal="right"/>
    </xf>
    <xf numFmtId="0" fontId="0" fillId="43" borderId="13" xfId="0" applyFill="1" applyBorder="1"/>
    <xf numFmtId="0" fontId="34" fillId="44" borderId="14" xfId="0" applyFont="1" applyFill="1" applyBorder="1"/>
    <xf numFmtId="0" fontId="34" fillId="43" borderId="15" xfId="0" applyFont="1" applyFill="1" applyBorder="1"/>
    <xf numFmtId="0" fontId="34" fillId="0" borderId="37" xfId="0" applyFont="1" applyBorder="1" applyAlignment="1">
      <alignment horizontal="center" vertical="center"/>
    </xf>
    <xf numFmtId="2" fontId="36" fillId="0" borderId="13" xfId="7" applyNumberFormat="1" applyFont="1" applyFill="1" applyBorder="1" applyAlignment="1">
      <alignment horizontal="center"/>
    </xf>
    <xf numFmtId="0" fontId="34" fillId="33" borderId="30" xfId="0" applyFont="1" applyFill="1" applyBorder="1" applyAlignment="1">
      <alignment horizontal="center" vertical="center"/>
    </xf>
    <xf numFmtId="0" fontId="34" fillId="33" borderId="31" xfId="0" applyFont="1" applyFill="1" applyBorder="1" applyAlignment="1">
      <alignment horizontal="center" vertical="center"/>
    </xf>
    <xf numFmtId="0" fontId="33" fillId="36" borderId="44" xfId="0" applyFont="1" applyFill="1" applyBorder="1" applyAlignment="1">
      <alignment horizontal="center" vertical="center" wrapText="1"/>
    </xf>
    <xf numFmtId="0" fontId="26" fillId="33" borderId="42" xfId="0" applyFont="1" applyFill="1" applyBorder="1" applyAlignment="1">
      <alignment horizontal="center" vertical="center"/>
    </xf>
    <xf numFmtId="0" fontId="36" fillId="33" borderId="47" xfId="0" applyFont="1" applyFill="1" applyBorder="1" applyAlignment="1">
      <alignment horizontal="center" vertical="center"/>
    </xf>
    <xf numFmtId="0" fontId="34" fillId="33" borderId="47" xfId="0" applyFont="1" applyFill="1" applyBorder="1" applyAlignment="1">
      <alignment horizontal="center" vertical="center"/>
    </xf>
    <xf numFmtId="0" fontId="34" fillId="33" borderId="45" xfId="0" applyFont="1" applyFill="1" applyBorder="1" applyAlignment="1">
      <alignment horizontal="center" vertical="center"/>
    </xf>
    <xf numFmtId="0" fontId="34" fillId="33" borderId="46" xfId="0" applyFont="1" applyFill="1" applyBorder="1" applyAlignment="1">
      <alignment horizontal="center" vertical="center"/>
    </xf>
    <xf numFmtId="164" fontId="34" fillId="0" borderId="0" xfId="0" applyNumberFormat="1" applyFont="1"/>
    <xf numFmtId="0" fontId="34" fillId="33" borderId="48" xfId="0" applyFont="1" applyFill="1" applyBorder="1" applyAlignment="1">
      <alignment horizontal="center" vertical="center"/>
    </xf>
    <xf numFmtId="0" fontId="34" fillId="33" borderId="49" xfId="0" applyFont="1" applyFill="1" applyBorder="1" applyAlignment="1">
      <alignment horizontal="center" vertical="center"/>
    </xf>
    <xf numFmtId="0" fontId="34" fillId="33" borderId="50" xfId="0" applyFont="1" applyFill="1" applyBorder="1" applyAlignment="1">
      <alignment horizontal="center" vertical="center"/>
    </xf>
    <xf numFmtId="0" fontId="34" fillId="33" borderId="51" xfId="0" applyFont="1" applyFill="1" applyBorder="1" applyAlignment="1">
      <alignment horizontal="center" vertical="center"/>
    </xf>
    <xf numFmtId="0" fontId="34" fillId="33" borderId="52" xfId="0" applyFont="1" applyFill="1" applyBorder="1" applyAlignment="1">
      <alignment horizontal="center" vertical="center"/>
    </xf>
    <xf numFmtId="0" fontId="34" fillId="33" borderId="53" xfId="0" applyFont="1" applyFill="1" applyBorder="1" applyAlignment="1">
      <alignment horizontal="center" vertical="center"/>
    </xf>
    <xf numFmtId="0" fontId="27" fillId="44" borderId="13" xfId="0" applyFont="1" applyFill="1" applyBorder="1" applyAlignment="1">
      <alignment horizontal="right"/>
    </xf>
    <xf numFmtId="0" fontId="27" fillId="44" borderId="0" xfId="0" applyFont="1" applyFill="1" applyAlignment="1">
      <alignment horizontal="right"/>
    </xf>
    <xf numFmtId="0" fontId="26" fillId="42" borderId="11" xfId="0" applyFont="1" applyFill="1" applyBorder="1" applyAlignment="1">
      <alignment horizontal="left"/>
    </xf>
    <xf numFmtId="0" fontId="26" fillId="42" borderId="0" xfId="0" applyFont="1" applyFill="1" applyAlignment="1">
      <alignment horizontal="left"/>
    </xf>
    <xf numFmtId="0" fontId="26" fillId="42" borderId="13" xfId="0" applyFont="1" applyFill="1" applyBorder="1" applyAlignment="1">
      <alignment horizontal="left"/>
    </xf>
    <xf numFmtId="0" fontId="27" fillId="36" borderId="10" xfId="0" applyFont="1" applyFill="1" applyBorder="1" applyAlignment="1">
      <alignment horizontal="center"/>
    </xf>
    <xf numFmtId="0" fontId="27" fillId="36" borderId="11" xfId="0" applyFont="1" applyFill="1" applyBorder="1" applyAlignment="1">
      <alignment horizontal="center"/>
    </xf>
    <xf numFmtId="0" fontId="27" fillId="36" borderId="12" xfId="0" applyFont="1" applyFill="1" applyBorder="1" applyAlignment="1">
      <alignment horizontal="center"/>
    </xf>
    <xf numFmtId="0" fontId="31" fillId="33" borderId="0" xfId="0" applyFont="1" applyFill="1" applyAlignment="1">
      <alignment horizontal="center"/>
    </xf>
    <xf numFmtId="0" fontId="31" fillId="33" borderId="19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left"/>
    </xf>
    <xf numFmtId="0" fontId="20" fillId="33" borderId="16" xfId="0" applyFont="1" applyFill="1" applyBorder="1" applyAlignment="1">
      <alignment horizontal="left"/>
    </xf>
    <xf numFmtId="0" fontId="34" fillId="33" borderId="14" xfId="0" applyFont="1" applyFill="1" applyBorder="1" applyAlignment="1">
      <alignment horizontal="center"/>
    </xf>
    <xf numFmtId="0" fontId="34" fillId="33" borderId="15" xfId="0" applyFont="1" applyFill="1" applyBorder="1" applyAlignment="1">
      <alignment horizontal="center"/>
    </xf>
    <xf numFmtId="0" fontId="34" fillId="33" borderId="16" xfId="0" applyFont="1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26" fillId="42" borderId="10" xfId="0" applyFont="1" applyFill="1" applyBorder="1" applyAlignment="1">
      <alignment horizontal="left" wrapText="1"/>
    </xf>
    <xf numFmtId="0" fontId="26" fillId="42" borderId="11" xfId="0" applyFont="1" applyFill="1" applyBorder="1" applyAlignment="1">
      <alignment horizontal="left" wrapText="1"/>
    </xf>
    <xf numFmtId="0" fontId="26" fillId="42" borderId="11" xfId="0" applyFont="1" applyFill="1" applyBorder="1" applyAlignment="1">
      <alignment horizontal="left" vertical="center"/>
    </xf>
    <xf numFmtId="0" fontId="39" fillId="33" borderId="10" xfId="0" applyFont="1" applyFill="1" applyBorder="1" applyAlignment="1">
      <alignment horizontal="center"/>
    </xf>
    <xf numFmtId="0" fontId="39" fillId="33" borderId="11" xfId="0" applyFont="1" applyFill="1" applyBorder="1" applyAlignment="1">
      <alignment horizontal="center"/>
    </xf>
    <xf numFmtId="0" fontId="39" fillId="33" borderId="12" xfId="0" applyFont="1" applyFill="1" applyBorder="1" applyAlignment="1">
      <alignment horizontal="center"/>
    </xf>
    <xf numFmtId="0" fontId="39" fillId="33" borderId="14" xfId="0" applyFont="1" applyFill="1" applyBorder="1" applyAlignment="1">
      <alignment horizontal="center"/>
    </xf>
    <xf numFmtId="0" fontId="39" fillId="33" borderId="15" xfId="0" applyFont="1" applyFill="1" applyBorder="1" applyAlignment="1">
      <alignment horizontal="center"/>
    </xf>
    <xf numFmtId="0" fontId="39" fillId="33" borderId="16" xfId="0" applyFont="1" applyFill="1" applyBorder="1" applyAlignment="1">
      <alignment horizontal="center"/>
    </xf>
    <xf numFmtId="0" fontId="27" fillId="36" borderId="20" xfId="0" applyFont="1" applyFill="1" applyBorder="1" applyAlignment="1">
      <alignment horizontal="center" vertical="center"/>
    </xf>
    <xf numFmtId="0" fontId="27" fillId="36" borderId="21" xfId="0" applyFont="1" applyFill="1" applyBorder="1" applyAlignment="1">
      <alignment horizontal="center" vertical="center"/>
    </xf>
    <xf numFmtId="0" fontId="27" fillId="36" borderId="26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6" xfId="0" applyFont="1" applyFill="1" applyBorder="1" applyAlignment="1">
      <alignment horizontal="center" vertical="center"/>
    </xf>
    <xf numFmtId="0" fontId="36" fillId="33" borderId="10" xfId="0" applyFont="1" applyFill="1" applyBorder="1" applyAlignment="1">
      <alignment horizontal="center" vertical="top" wrapText="1"/>
    </xf>
    <xf numFmtId="0" fontId="36" fillId="33" borderId="11" xfId="0" applyFont="1" applyFill="1" applyBorder="1" applyAlignment="1">
      <alignment horizontal="center" vertical="top" wrapText="1"/>
    </xf>
    <xf numFmtId="0" fontId="36" fillId="33" borderId="17" xfId="0" applyFont="1" applyFill="1" applyBorder="1" applyAlignment="1">
      <alignment horizontal="center" vertical="top" wrapText="1"/>
    </xf>
    <xf numFmtId="0" fontId="36" fillId="33" borderId="13" xfId="0" applyFont="1" applyFill="1" applyBorder="1" applyAlignment="1">
      <alignment horizontal="center" vertical="top" wrapText="1"/>
    </xf>
    <xf numFmtId="0" fontId="36" fillId="33" borderId="0" xfId="0" applyFont="1" applyFill="1" applyAlignment="1">
      <alignment horizontal="center" vertical="top" wrapText="1"/>
    </xf>
    <xf numFmtId="0" fontId="36" fillId="33" borderId="18" xfId="0" applyFont="1" applyFill="1" applyBorder="1" applyAlignment="1">
      <alignment horizontal="center" vertical="top" wrapText="1"/>
    </xf>
    <xf numFmtId="0" fontId="36" fillId="33" borderId="23" xfId="0" applyFont="1" applyFill="1" applyBorder="1" applyAlignment="1">
      <alignment horizontal="center" vertical="top" wrapText="1"/>
    </xf>
    <xf numFmtId="0" fontId="36" fillId="33" borderId="24" xfId="0" applyFont="1" applyFill="1" applyBorder="1" applyAlignment="1">
      <alignment horizontal="center" vertical="top" wrapText="1"/>
    </xf>
    <xf numFmtId="0" fontId="36" fillId="33" borderId="25" xfId="0" applyFont="1" applyFill="1" applyBorder="1" applyAlignment="1">
      <alignment horizontal="center" vertical="top" wrapText="1"/>
    </xf>
    <xf numFmtId="0" fontId="27" fillId="36" borderId="20" xfId="0" applyFont="1" applyFill="1" applyBorder="1" applyAlignment="1">
      <alignment horizontal="center"/>
    </xf>
    <xf numFmtId="0" fontId="27" fillId="36" borderId="21" xfId="0" applyFont="1" applyFill="1" applyBorder="1" applyAlignment="1">
      <alignment horizontal="center"/>
    </xf>
    <xf numFmtId="0" fontId="27" fillId="36" borderId="22" xfId="0" applyFont="1" applyFill="1" applyBorder="1" applyAlignment="1">
      <alignment horizontal="center"/>
    </xf>
    <xf numFmtId="0" fontId="27" fillId="36" borderId="10" xfId="0" applyFont="1" applyFill="1" applyBorder="1" applyAlignment="1">
      <alignment horizontal="center" vertical="center"/>
    </xf>
    <xf numFmtId="0" fontId="27" fillId="36" borderId="11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/>
    </xf>
    <xf numFmtId="0" fontId="32" fillId="33" borderId="11" xfId="0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16" xfId="0" applyFont="1" applyFill="1" applyBorder="1" applyAlignment="1">
      <alignment horizontal="center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 vertical="center"/>
    </xf>
    <xf numFmtId="0" fontId="34" fillId="33" borderId="14" xfId="0" applyFont="1" applyFill="1" applyBorder="1" applyAlignment="1">
      <alignment horizontal="center" vertical="center"/>
    </xf>
    <xf numFmtId="0" fontId="34" fillId="33" borderId="16" xfId="0" applyFont="1" applyFill="1" applyBorder="1" applyAlignment="1">
      <alignment horizontal="center" vertical="center"/>
    </xf>
    <xf numFmtId="0" fontId="26" fillId="42" borderId="10" xfId="0" applyFont="1" applyFill="1" applyBorder="1" applyAlignment="1">
      <alignment horizontal="center" vertical="center"/>
    </xf>
    <xf numFmtId="0" fontId="26" fillId="42" borderId="12" xfId="0" applyFont="1" applyFill="1" applyBorder="1" applyAlignment="1">
      <alignment horizontal="center" vertical="center"/>
    </xf>
    <xf numFmtId="0" fontId="26" fillId="42" borderId="14" xfId="0" applyFont="1" applyFill="1" applyBorder="1" applyAlignment="1">
      <alignment horizontal="center" vertical="center"/>
    </xf>
    <xf numFmtId="0" fontId="26" fillId="42" borderId="16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6" fillId="33" borderId="54" xfId="0" applyFont="1" applyFill="1" applyBorder="1" applyAlignment="1">
      <alignment horizontal="center" vertical="center"/>
    </xf>
    <xf numFmtId="0" fontId="34" fillId="33" borderId="55" xfId="0" applyFont="1" applyFill="1" applyBorder="1" applyAlignment="1">
      <alignment horizontal="center" vertical="center"/>
    </xf>
    <xf numFmtId="0" fontId="34" fillId="33" borderId="56" xfId="0" applyFont="1" applyFill="1" applyBorder="1" applyAlignment="1">
      <alignment vertical="center"/>
    </xf>
    <xf numFmtId="0" fontId="36" fillId="33" borderId="57" xfId="0" applyFont="1" applyFill="1" applyBorder="1" applyAlignment="1">
      <alignment horizontal="center" vertical="center"/>
    </xf>
    <xf numFmtId="0" fontId="34" fillId="33" borderId="58" xfId="0" applyFont="1" applyFill="1" applyBorder="1" applyAlignment="1">
      <alignment horizontal="center" vertical="center"/>
    </xf>
    <xf numFmtId="0" fontId="34" fillId="33" borderId="59" xfId="0" applyFont="1" applyFill="1" applyBorder="1" applyAlignment="1">
      <alignment vertical="center"/>
    </xf>
    <xf numFmtId="0" fontId="34" fillId="33" borderId="19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FF7C80"/>
      <color rgb="FFF99999"/>
      <color rgb="FFF66868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517071</xdr:colOff>
      <xdr:row>12</xdr:row>
      <xdr:rowOff>13606</xdr:rowOff>
    </xdr:from>
    <xdr:to>
      <xdr:col>20</xdr:col>
      <xdr:colOff>312964</xdr:colOff>
      <xdr:row>19</xdr:row>
      <xdr:rowOff>62320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049CC6-0D16-499F-B96C-573B9704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2464" y="3156856"/>
          <a:ext cx="2626178" cy="1471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workbookViewId="0">
      <selection activeCell="D11" sqref="D11"/>
    </sheetView>
  </sheetViews>
  <sheetFormatPr defaultColWidth="9.140625" defaultRowHeight="15"/>
  <cols>
    <col min="1" max="2" width="19.140625" style="1" customWidth="1"/>
    <col min="3" max="3" width="18" style="1" customWidth="1"/>
    <col min="4" max="4" width="4.28515625" style="1" customWidth="1"/>
    <col min="5" max="5" width="6.28515625" style="1" customWidth="1"/>
    <col min="6" max="6" width="4.5703125" style="1" customWidth="1"/>
    <col min="7" max="7" width="25.42578125" style="1" customWidth="1"/>
    <col min="8" max="8" width="3.7109375" style="1" customWidth="1"/>
    <col min="9" max="9" width="4.28515625" style="1" customWidth="1"/>
    <col min="10" max="16384" width="9.140625" style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7"/>
  <sheetViews>
    <sheetView showGridLines="0" tabSelected="1" topLeftCell="L23" zoomScaleNormal="100" zoomScalePageLayoutView="70" workbookViewId="0">
      <selection activeCell="S36" sqref="S35:U36"/>
    </sheetView>
  </sheetViews>
  <sheetFormatPr defaultRowHeight="15"/>
  <cols>
    <col min="2" max="2" width="11.140625" customWidth="1"/>
    <col min="7" max="7" width="12" customWidth="1"/>
    <col min="15" max="15" width="13.7109375" bestFit="1" customWidth="1"/>
    <col min="16" max="16" width="10" customWidth="1"/>
    <col min="18" max="19" width="14.28515625" customWidth="1"/>
    <col min="20" max="20" width="13.85546875" customWidth="1"/>
    <col min="21" max="21" width="15.5703125" customWidth="1"/>
    <col min="24" max="24" width="16.42578125" customWidth="1"/>
    <col min="25" max="25" width="12.7109375" customWidth="1"/>
    <col min="26" max="26" width="17.140625" customWidth="1"/>
    <col min="27" max="27" width="15" customWidth="1"/>
    <col min="28" max="28" width="12.5703125" customWidth="1"/>
    <col min="29" max="29" width="11.140625" customWidth="1"/>
    <col min="30" max="30" width="12.85546875" bestFit="1" customWidth="1"/>
    <col min="31" max="31" width="15.42578125" customWidth="1"/>
    <col min="32" max="32" width="9.85546875" bestFit="1" customWidth="1"/>
  </cols>
  <sheetData>
    <row r="1" spans="1:31" ht="51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/>
      <c r="I1" s="3"/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/>
      <c r="R1" s="5" t="s">
        <v>7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>
      <c r="A2" s="4"/>
      <c r="B2" s="4"/>
      <c r="C2" s="4"/>
      <c r="D2" s="4"/>
      <c r="E2" s="4"/>
      <c r="F2" s="4"/>
      <c r="G2" s="4"/>
      <c r="H2" s="4"/>
      <c r="I2" s="4"/>
      <c r="K2">
        <f>IF(OR(A2="MATE",A2="QUIM",A2="FISI",A2="INGE"),1,0)</f>
        <v>0</v>
      </c>
      <c r="L2" t="e">
        <f>VLOOKUP(D2,$R$2:$S$8,2,FALSE)</f>
        <v>#N/A</v>
      </c>
      <c r="M2">
        <f>IF(NOT(OR(D2="P",D2="W")),C2,0)</f>
        <v>0</v>
      </c>
      <c r="N2">
        <f>K2*M2</f>
        <v>0</v>
      </c>
      <c r="O2" t="str">
        <f>IF(P2=1,A2 &amp; " " &amp; B2,"")</f>
        <v xml:space="preserve"> </v>
      </c>
      <c r="P2">
        <f>IF(OR(AND(A2="INCI",OR(D2="A",D2="B",D2="C",D2="P")),NOT(OR(D2="F",D2="W"))),1,0)</f>
        <v>1</v>
      </c>
      <c r="R2" s="6" t="s">
        <v>12</v>
      </c>
      <c r="S2">
        <v>4</v>
      </c>
    </row>
    <row r="3" spans="1:31">
      <c r="A3" s="4"/>
      <c r="B3" s="4"/>
      <c r="C3" s="4"/>
      <c r="D3" s="4"/>
      <c r="E3" s="4"/>
      <c r="F3" s="4"/>
      <c r="G3" s="4"/>
      <c r="H3" s="4"/>
      <c r="I3" s="4"/>
      <c r="K3">
        <f t="shared" ref="K3:K66" si="0">IF(OR(A3="MATE",A3="QUIM",A3="FISI",A3="INGE"),1,0)</f>
        <v>0</v>
      </c>
      <c r="L3" t="e">
        <f t="shared" ref="L3:L66" si="1">VLOOKUP(D3,$R$2:$S$8,2,FALSE)</f>
        <v>#N/A</v>
      </c>
      <c r="M3">
        <f t="shared" ref="M3:M66" si="2">IF(NOT(OR(D3="P",D3="W")),C3,0)</f>
        <v>0</v>
      </c>
      <c r="N3">
        <f t="shared" ref="N3:N66" si="3">K3*M3</f>
        <v>0</v>
      </c>
      <c r="O3" t="str">
        <f t="shared" ref="O3:O66" si="4">IF(P3=1,A3 &amp; " " &amp; B3,"")</f>
        <v xml:space="preserve"> </v>
      </c>
      <c r="P3">
        <f t="shared" ref="P3:P66" si="5">IF(OR(AND(A3="INCI",OR(D3="A",D3="B",D3="C",D3="P")),NOT(OR(D3="F",D3="W"))),1,0)</f>
        <v>1</v>
      </c>
      <c r="R3" s="6" t="s">
        <v>13</v>
      </c>
      <c r="S3">
        <v>3</v>
      </c>
    </row>
    <row r="4" spans="1:31">
      <c r="A4" s="4"/>
      <c r="B4" s="4"/>
      <c r="C4" s="4"/>
      <c r="D4" s="4"/>
      <c r="E4" s="4"/>
      <c r="F4" s="4"/>
      <c r="G4" s="4"/>
      <c r="H4" s="4"/>
      <c r="I4" s="4"/>
      <c r="K4">
        <f t="shared" si="0"/>
        <v>0</v>
      </c>
      <c r="L4" t="e">
        <f t="shared" si="1"/>
        <v>#N/A</v>
      </c>
      <c r="M4">
        <f t="shared" si="2"/>
        <v>0</v>
      </c>
      <c r="N4">
        <f t="shared" si="3"/>
        <v>0</v>
      </c>
      <c r="O4" t="str">
        <f t="shared" si="4"/>
        <v xml:space="preserve"> </v>
      </c>
      <c r="P4">
        <f t="shared" si="5"/>
        <v>1</v>
      </c>
      <c r="R4" s="6" t="s">
        <v>14</v>
      </c>
      <c r="S4">
        <v>2</v>
      </c>
    </row>
    <row r="5" spans="1:31">
      <c r="A5" s="4"/>
      <c r="B5" s="4"/>
      <c r="C5" s="4"/>
      <c r="D5" s="4"/>
      <c r="E5" s="4"/>
      <c r="F5" s="4"/>
      <c r="G5" s="4"/>
      <c r="H5" s="4"/>
      <c r="I5" s="4"/>
      <c r="K5">
        <f t="shared" si="0"/>
        <v>0</v>
      </c>
      <c r="L5" t="e">
        <f t="shared" si="1"/>
        <v>#N/A</v>
      </c>
      <c r="M5">
        <f t="shared" si="2"/>
        <v>0</v>
      </c>
      <c r="N5">
        <f t="shared" si="3"/>
        <v>0</v>
      </c>
      <c r="O5" t="str">
        <f t="shared" si="4"/>
        <v xml:space="preserve"> </v>
      </c>
      <c r="P5">
        <f t="shared" si="5"/>
        <v>1</v>
      </c>
      <c r="R5" s="6" t="s">
        <v>15</v>
      </c>
      <c r="S5">
        <v>1</v>
      </c>
    </row>
    <row r="6" spans="1:31">
      <c r="A6" s="4"/>
      <c r="B6" s="4"/>
      <c r="C6" s="4"/>
      <c r="D6" s="4"/>
      <c r="E6" s="4"/>
      <c r="F6" s="4"/>
      <c r="G6" s="4"/>
      <c r="H6" s="4"/>
      <c r="I6" s="4"/>
      <c r="K6">
        <f t="shared" si="0"/>
        <v>0</v>
      </c>
      <c r="L6" t="e">
        <f t="shared" si="1"/>
        <v>#N/A</v>
      </c>
      <c r="M6">
        <f t="shared" si="2"/>
        <v>0</v>
      </c>
      <c r="N6">
        <f t="shared" si="3"/>
        <v>0</v>
      </c>
      <c r="O6" t="str">
        <f t="shared" si="4"/>
        <v xml:space="preserve"> </v>
      </c>
      <c r="P6">
        <f t="shared" si="5"/>
        <v>1</v>
      </c>
      <c r="R6" s="6" t="s">
        <v>16</v>
      </c>
      <c r="S6">
        <v>0</v>
      </c>
    </row>
    <row r="7" spans="1:31">
      <c r="A7" s="4"/>
      <c r="B7" s="4"/>
      <c r="C7" s="4"/>
      <c r="D7" s="4"/>
      <c r="E7" s="4"/>
      <c r="F7" s="4"/>
      <c r="G7" s="4"/>
      <c r="H7" s="4"/>
      <c r="I7" s="4"/>
      <c r="K7">
        <f t="shared" si="0"/>
        <v>0</v>
      </c>
      <c r="L7" t="e">
        <f t="shared" si="1"/>
        <v>#N/A</v>
      </c>
      <c r="M7">
        <f t="shared" si="2"/>
        <v>0</v>
      </c>
      <c r="N7">
        <f t="shared" si="3"/>
        <v>0</v>
      </c>
      <c r="O7" t="str">
        <f t="shared" si="4"/>
        <v xml:space="preserve"> </v>
      </c>
      <c r="P7">
        <f t="shared" si="5"/>
        <v>1</v>
      </c>
      <c r="R7" s="6" t="s">
        <v>17</v>
      </c>
      <c r="S7">
        <v>0</v>
      </c>
    </row>
    <row r="8" spans="1:31">
      <c r="A8" s="4"/>
      <c r="B8" s="4"/>
      <c r="C8" s="4"/>
      <c r="D8" s="4"/>
      <c r="E8" s="4"/>
      <c r="F8" s="4"/>
      <c r="G8" s="4"/>
      <c r="H8" s="4"/>
      <c r="I8" s="4"/>
      <c r="K8">
        <f t="shared" si="0"/>
        <v>0</v>
      </c>
      <c r="L8" t="e">
        <f t="shared" si="1"/>
        <v>#N/A</v>
      </c>
      <c r="M8">
        <f t="shared" si="2"/>
        <v>0</v>
      </c>
      <c r="N8">
        <f t="shared" si="3"/>
        <v>0</v>
      </c>
      <c r="O8" t="str">
        <f t="shared" si="4"/>
        <v xml:space="preserve"> </v>
      </c>
      <c r="P8">
        <f t="shared" si="5"/>
        <v>1</v>
      </c>
      <c r="R8" s="6" t="s">
        <v>18</v>
      </c>
      <c r="S8">
        <v>0</v>
      </c>
    </row>
    <row r="9" spans="1:31">
      <c r="A9" s="4"/>
      <c r="B9" s="4"/>
      <c r="C9" s="4"/>
      <c r="D9" s="4"/>
      <c r="E9" s="4"/>
      <c r="F9" s="4"/>
      <c r="G9" s="4"/>
      <c r="H9" s="4"/>
      <c r="I9" s="4"/>
      <c r="K9">
        <f t="shared" si="0"/>
        <v>0</v>
      </c>
      <c r="L9" t="e">
        <f t="shared" si="1"/>
        <v>#N/A</v>
      </c>
      <c r="M9">
        <f t="shared" si="2"/>
        <v>0</v>
      </c>
      <c r="N9">
        <f t="shared" si="3"/>
        <v>0</v>
      </c>
      <c r="O9" t="str">
        <f t="shared" si="4"/>
        <v xml:space="preserve"> </v>
      </c>
      <c r="P9">
        <f t="shared" si="5"/>
        <v>1</v>
      </c>
    </row>
    <row r="10" spans="1:31">
      <c r="A10" s="4"/>
      <c r="B10" s="4"/>
      <c r="C10" s="4"/>
      <c r="D10" s="4"/>
      <c r="E10" s="4"/>
      <c r="F10" s="4"/>
      <c r="G10" s="4"/>
      <c r="H10" s="4"/>
      <c r="I10" s="4"/>
      <c r="K10">
        <f t="shared" si="0"/>
        <v>0</v>
      </c>
      <c r="L10" t="e">
        <f t="shared" si="1"/>
        <v>#N/A</v>
      </c>
      <c r="M10">
        <f t="shared" si="2"/>
        <v>0</v>
      </c>
      <c r="N10">
        <f t="shared" si="3"/>
        <v>0</v>
      </c>
      <c r="O10" t="str">
        <f t="shared" si="4"/>
        <v xml:space="preserve"> </v>
      </c>
      <c r="P10">
        <f t="shared" si="5"/>
        <v>1</v>
      </c>
    </row>
    <row r="11" spans="1:31" ht="15.75" thickBot="1">
      <c r="A11" s="4"/>
      <c r="B11" s="4"/>
      <c r="C11" s="4"/>
      <c r="D11" s="4"/>
      <c r="E11" s="4"/>
      <c r="F11" s="4"/>
      <c r="G11" s="4"/>
      <c r="H11" s="4"/>
      <c r="I11" s="4"/>
      <c r="K11">
        <f t="shared" si="0"/>
        <v>0</v>
      </c>
      <c r="L11" t="e">
        <f t="shared" si="1"/>
        <v>#N/A</v>
      </c>
      <c r="M11">
        <f t="shared" si="2"/>
        <v>0</v>
      </c>
      <c r="N11">
        <f t="shared" si="3"/>
        <v>0</v>
      </c>
      <c r="O11" t="str">
        <f t="shared" si="4"/>
        <v xml:space="preserve"> </v>
      </c>
      <c r="P11">
        <f t="shared" si="5"/>
        <v>1</v>
      </c>
    </row>
    <row r="12" spans="1:31">
      <c r="A12" s="4"/>
      <c r="B12" s="4"/>
      <c r="C12" s="4"/>
      <c r="D12" s="4"/>
      <c r="E12" s="4"/>
      <c r="F12" s="4"/>
      <c r="G12" s="4"/>
      <c r="H12" s="4"/>
      <c r="I12" s="4"/>
      <c r="K12">
        <f t="shared" si="0"/>
        <v>0</v>
      </c>
      <c r="L12" t="e">
        <f t="shared" si="1"/>
        <v>#N/A</v>
      </c>
      <c r="M12">
        <f t="shared" si="2"/>
        <v>0</v>
      </c>
      <c r="N12">
        <f t="shared" si="3"/>
        <v>0</v>
      </c>
      <c r="O12" t="str">
        <f t="shared" si="4"/>
        <v xml:space="preserve"> </v>
      </c>
      <c r="P12">
        <f t="shared" si="5"/>
        <v>1</v>
      </c>
      <c r="R12" s="7"/>
      <c r="S12" s="8"/>
      <c r="T12" s="8"/>
      <c r="U12" s="8"/>
      <c r="V12" s="144"/>
      <c r="W12" s="144"/>
      <c r="X12" s="144"/>
      <c r="Y12" s="144"/>
      <c r="Z12" s="144"/>
      <c r="AA12" s="40" t="s">
        <v>19</v>
      </c>
      <c r="AB12" s="89"/>
      <c r="AC12" s="89"/>
      <c r="AD12" s="89"/>
      <c r="AE12" s="90"/>
    </row>
    <row r="13" spans="1:31" ht="16.5" thickBot="1">
      <c r="A13" s="4"/>
      <c r="B13" s="4"/>
      <c r="C13" s="4"/>
      <c r="D13" s="4"/>
      <c r="E13" s="4"/>
      <c r="F13" s="4"/>
      <c r="G13" s="4"/>
      <c r="H13" s="4"/>
      <c r="I13" s="4"/>
      <c r="K13">
        <f t="shared" si="0"/>
        <v>0</v>
      </c>
      <c r="L13" t="e">
        <f t="shared" si="1"/>
        <v>#N/A</v>
      </c>
      <c r="M13">
        <f t="shared" si="2"/>
        <v>0</v>
      </c>
      <c r="N13">
        <f t="shared" si="3"/>
        <v>0</v>
      </c>
      <c r="O13" t="str">
        <f t="shared" si="4"/>
        <v xml:space="preserve"> </v>
      </c>
      <c r="P13">
        <f t="shared" si="5"/>
        <v>1</v>
      </c>
      <c r="R13" s="9"/>
      <c r="V13" s="137" t="s">
        <v>20</v>
      </c>
      <c r="W13" s="137"/>
      <c r="X13" s="137"/>
      <c r="Y13" s="137"/>
      <c r="Z13" s="138"/>
      <c r="AA13" s="41" t="s">
        <v>21</v>
      </c>
      <c r="AB13" s="91"/>
      <c r="AC13" s="91"/>
      <c r="AD13" s="91"/>
      <c r="AE13" s="92"/>
    </row>
    <row r="14" spans="1:31" ht="15.75">
      <c r="A14" s="4"/>
      <c r="B14" s="4"/>
      <c r="C14" s="4"/>
      <c r="D14" s="4"/>
      <c r="E14" s="4"/>
      <c r="F14" s="4"/>
      <c r="G14" s="4"/>
      <c r="H14" s="4"/>
      <c r="I14" s="4"/>
      <c r="K14">
        <f t="shared" si="0"/>
        <v>0</v>
      </c>
      <c r="L14" t="e">
        <f t="shared" si="1"/>
        <v>#N/A</v>
      </c>
      <c r="M14">
        <f t="shared" si="2"/>
        <v>0</v>
      </c>
      <c r="N14">
        <f t="shared" si="3"/>
        <v>0</v>
      </c>
      <c r="O14" t="str">
        <f t="shared" si="4"/>
        <v xml:space="preserve"> </v>
      </c>
      <c r="P14">
        <f t="shared" si="5"/>
        <v>1</v>
      </c>
      <c r="R14" s="9"/>
      <c r="V14" s="137" t="s">
        <v>22</v>
      </c>
      <c r="W14" s="137"/>
      <c r="X14" s="137"/>
      <c r="Y14" s="137"/>
      <c r="Z14" s="138"/>
      <c r="AA14" s="134" t="s">
        <v>23</v>
      </c>
      <c r="AB14" s="135"/>
      <c r="AC14" s="135"/>
      <c r="AD14" s="135"/>
      <c r="AE14" s="136"/>
    </row>
    <row r="15" spans="1:31" ht="15.75">
      <c r="A15" s="4"/>
      <c r="B15" s="4"/>
      <c r="C15" s="4"/>
      <c r="D15" s="4"/>
      <c r="E15" s="4"/>
      <c r="F15" s="4"/>
      <c r="G15" s="4"/>
      <c r="H15" s="4"/>
      <c r="I15" s="4"/>
      <c r="K15">
        <f t="shared" si="0"/>
        <v>0</v>
      </c>
      <c r="L15" t="e">
        <f t="shared" si="1"/>
        <v>#N/A</v>
      </c>
      <c r="M15">
        <f t="shared" si="2"/>
        <v>0</v>
      </c>
      <c r="N15">
        <f t="shared" si="3"/>
        <v>0</v>
      </c>
      <c r="O15" t="str">
        <f t="shared" si="4"/>
        <v xml:space="preserve"> </v>
      </c>
      <c r="P15">
        <f t="shared" si="5"/>
        <v>1</v>
      </c>
      <c r="R15" s="9"/>
      <c r="V15" s="137" t="s">
        <v>24</v>
      </c>
      <c r="W15" s="137"/>
      <c r="X15" s="137"/>
      <c r="Y15" s="137"/>
      <c r="Z15" s="138"/>
      <c r="AA15" s="93" t="s">
        <v>25</v>
      </c>
      <c r="AB15" s="45" t="s">
        <v>26</v>
      </c>
      <c r="AC15" s="24" t="s">
        <v>27</v>
      </c>
      <c r="AD15" s="24"/>
      <c r="AE15" s="26"/>
    </row>
    <row r="16" spans="1:31" ht="16.5" thickBot="1">
      <c r="A16" s="4"/>
      <c r="B16" s="4"/>
      <c r="C16" s="4"/>
      <c r="D16" s="4"/>
      <c r="E16" s="4"/>
      <c r="F16" s="4"/>
      <c r="G16" s="4"/>
      <c r="H16" s="4"/>
      <c r="I16" s="4"/>
      <c r="K16">
        <f t="shared" si="0"/>
        <v>0</v>
      </c>
      <c r="L16" t="e">
        <f t="shared" si="1"/>
        <v>#N/A</v>
      </c>
      <c r="M16">
        <f t="shared" si="2"/>
        <v>0</v>
      </c>
      <c r="N16">
        <f t="shared" si="3"/>
        <v>0</v>
      </c>
      <c r="O16" t="str">
        <f t="shared" si="4"/>
        <v xml:space="preserve"> </v>
      </c>
      <c r="P16">
        <f t="shared" si="5"/>
        <v>1</v>
      </c>
      <c r="R16" s="9"/>
      <c r="V16" s="38"/>
      <c r="W16" s="38"/>
      <c r="X16" s="38"/>
      <c r="Y16" s="38"/>
      <c r="Z16" s="38"/>
      <c r="AA16" s="94" t="s">
        <v>28</v>
      </c>
      <c r="AB16" s="47" t="s">
        <v>29</v>
      </c>
      <c r="AC16" s="10"/>
      <c r="AD16" s="139" t="s">
        <v>30</v>
      </c>
      <c r="AE16" s="140"/>
    </row>
    <row r="17" spans="1:31" ht="15.75">
      <c r="A17" s="4"/>
      <c r="B17" s="4"/>
      <c r="C17" s="4"/>
      <c r="D17" s="4"/>
      <c r="E17" s="4"/>
      <c r="F17" s="4"/>
      <c r="G17" s="4"/>
      <c r="H17" s="4"/>
      <c r="I17" s="4"/>
      <c r="K17">
        <f t="shared" si="0"/>
        <v>0</v>
      </c>
      <c r="L17" t="e">
        <f t="shared" si="1"/>
        <v>#N/A</v>
      </c>
      <c r="M17">
        <f t="shared" si="2"/>
        <v>0</v>
      </c>
      <c r="N17">
        <f t="shared" si="3"/>
        <v>0</v>
      </c>
      <c r="O17" t="str">
        <f t="shared" si="4"/>
        <v xml:space="preserve"> </v>
      </c>
      <c r="P17">
        <f t="shared" si="5"/>
        <v>1</v>
      </c>
      <c r="R17" s="9"/>
      <c r="V17" s="137" t="s">
        <v>31</v>
      </c>
      <c r="W17" s="137"/>
      <c r="X17" s="137"/>
      <c r="Y17" s="137"/>
      <c r="Z17" s="138"/>
      <c r="AA17" s="134" t="s">
        <v>32</v>
      </c>
      <c r="AB17" s="135"/>
      <c r="AC17" s="135"/>
      <c r="AD17" s="135"/>
      <c r="AE17" s="136"/>
    </row>
    <row r="18" spans="1:31" ht="15.75" thickBot="1">
      <c r="A18" s="4"/>
      <c r="B18" s="4"/>
      <c r="C18" s="4"/>
      <c r="D18" s="4"/>
      <c r="E18" s="4"/>
      <c r="F18" s="4"/>
      <c r="G18" s="4"/>
      <c r="H18" s="4"/>
      <c r="I18" s="4"/>
      <c r="K18">
        <f t="shared" si="0"/>
        <v>0</v>
      </c>
      <c r="L18" t="e">
        <f t="shared" si="1"/>
        <v>#N/A</v>
      </c>
      <c r="M18">
        <f t="shared" si="2"/>
        <v>0</v>
      </c>
      <c r="N18">
        <f t="shared" si="3"/>
        <v>0</v>
      </c>
      <c r="O18" t="str">
        <f t="shared" si="4"/>
        <v xml:space="preserve"> </v>
      </c>
      <c r="P18">
        <f t="shared" si="5"/>
        <v>1</v>
      </c>
      <c r="R18" s="9"/>
      <c r="S18" s="25"/>
      <c r="T18" s="1"/>
      <c r="U18" s="1"/>
      <c r="V18" s="1"/>
      <c r="W18" s="1"/>
      <c r="X18" s="1"/>
      <c r="Y18" s="1"/>
      <c r="Z18" s="1"/>
      <c r="AA18" s="141"/>
      <c r="AB18" s="142"/>
      <c r="AC18" s="142"/>
      <c r="AD18" s="142"/>
      <c r="AE18" s="143"/>
    </row>
    <row r="19" spans="1:31">
      <c r="A19" s="4"/>
      <c r="B19" s="4"/>
      <c r="C19" s="4"/>
      <c r="D19" s="4"/>
      <c r="E19" s="4"/>
      <c r="F19" s="4"/>
      <c r="G19" s="4"/>
      <c r="H19" s="4"/>
      <c r="I19" s="4"/>
      <c r="K19">
        <f t="shared" si="0"/>
        <v>0</v>
      </c>
      <c r="L19" t="e">
        <f t="shared" si="1"/>
        <v>#N/A</v>
      </c>
      <c r="M19">
        <f t="shared" si="2"/>
        <v>0</v>
      </c>
      <c r="N19">
        <f t="shared" si="3"/>
        <v>0</v>
      </c>
      <c r="O19" t="str">
        <f t="shared" si="4"/>
        <v xml:space="preserve"> </v>
      </c>
      <c r="P19">
        <f t="shared" si="5"/>
        <v>1</v>
      </c>
      <c r="R19" s="9"/>
      <c r="AC19" s="43" t="s">
        <v>33</v>
      </c>
      <c r="AD19" s="112"/>
      <c r="AE19" s="11"/>
    </row>
    <row r="20" spans="1:31">
      <c r="A20" s="4"/>
      <c r="B20" s="4"/>
      <c r="C20" s="4"/>
      <c r="D20" s="4"/>
      <c r="E20" s="4"/>
      <c r="F20" s="4"/>
      <c r="G20" s="4"/>
      <c r="H20" s="4"/>
      <c r="I20" s="4"/>
      <c r="K20">
        <f t="shared" si="0"/>
        <v>0</v>
      </c>
      <c r="L20" t="e">
        <f t="shared" si="1"/>
        <v>#N/A</v>
      </c>
      <c r="M20">
        <f t="shared" si="2"/>
        <v>0</v>
      </c>
      <c r="N20">
        <f t="shared" si="3"/>
        <v>0</v>
      </c>
      <c r="O20" t="str">
        <f t="shared" si="4"/>
        <v xml:space="preserve"> </v>
      </c>
      <c r="P20">
        <f t="shared" si="5"/>
        <v>1</v>
      </c>
      <c r="R20" s="9"/>
      <c r="V20" s="1"/>
      <c r="AA20" s="1"/>
      <c r="AC20" s="44" t="s">
        <v>34</v>
      </c>
      <c r="AD20" s="112"/>
      <c r="AE20" s="23"/>
    </row>
    <row r="21" spans="1:31" ht="15" customHeight="1" thickBot="1">
      <c r="A21" s="4"/>
      <c r="B21" s="4"/>
      <c r="C21" s="4"/>
      <c r="D21" s="4"/>
      <c r="E21" s="4"/>
      <c r="F21" s="4"/>
      <c r="G21" s="4"/>
      <c r="H21" s="4"/>
      <c r="I21" s="4"/>
      <c r="K21">
        <f t="shared" si="0"/>
        <v>0</v>
      </c>
      <c r="L21" t="e">
        <f t="shared" si="1"/>
        <v>#N/A</v>
      </c>
      <c r="M21">
        <f t="shared" si="2"/>
        <v>0</v>
      </c>
      <c r="N21">
        <f t="shared" si="3"/>
        <v>0</v>
      </c>
      <c r="O21" t="str">
        <f t="shared" si="4"/>
        <v xml:space="preserve"> </v>
      </c>
      <c r="P21">
        <f t="shared" si="5"/>
        <v>1</v>
      </c>
      <c r="R21" s="9"/>
      <c r="AE21" s="11"/>
    </row>
    <row r="22" spans="1:31">
      <c r="A22" s="4"/>
      <c r="B22" s="4"/>
      <c r="C22" s="4"/>
      <c r="D22" s="4"/>
      <c r="E22" s="4"/>
      <c r="F22" s="4"/>
      <c r="G22" s="4"/>
      <c r="H22" s="4"/>
      <c r="I22" s="4"/>
      <c r="K22">
        <f t="shared" si="0"/>
        <v>0</v>
      </c>
      <c r="L22" t="e">
        <f t="shared" si="1"/>
        <v>#N/A</v>
      </c>
      <c r="M22">
        <f t="shared" si="2"/>
        <v>0</v>
      </c>
      <c r="N22">
        <f t="shared" si="3"/>
        <v>0</v>
      </c>
      <c r="O22" t="str">
        <f t="shared" si="4"/>
        <v xml:space="preserve"> </v>
      </c>
      <c r="P22">
        <f t="shared" si="5"/>
        <v>1</v>
      </c>
      <c r="R22" s="9"/>
      <c r="S22" s="145" t="s">
        <v>35</v>
      </c>
      <c r="T22" s="146"/>
      <c r="U22" s="146"/>
      <c r="V22" s="147" t="s">
        <v>36</v>
      </c>
      <c r="W22" s="147"/>
      <c r="X22" s="147"/>
      <c r="Y22" s="131" t="s">
        <v>37</v>
      </c>
      <c r="Z22" s="131"/>
      <c r="AA22" s="104"/>
      <c r="AB22" s="105"/>
      <c r="AC22" s="105"/>
      <c r="AD22" s="29"/>
      <c r="AE22" s="11"/>
    </row>
    <row r="23" spans="1:31">
      <c r="A23" s="4"/>
      <c r="B23" s="4"/>
      <c r="C23" s="4"/>
      <c r="D23" s="4"/>
      <c r="E23" s="4"/>
      <c r="F23" s="4"/>
      <c r="G23" s="4"/>
      <c r="H23" s="4"/>
      <c r="I23" s="4"/>
      <c r="K23">
        <f t="shared" si="0"/>
        <v>0</v>
      </c>
      <c r="L23" t="e">
        <f t="shared" si="1"/>
        <v>#N/A</v>
      </c>
      <c r="M23">
        <f t="shared" si="2"/>
        <v>0</v>
      </c>
      <c r="N23">
        <f t="shared" si="3"/>
        <v>0</v>
      </c>
      <c r="O23" t="str">
        <f t="shared" si="4"/>
        <v xml:space="preserve"> </v>
      </c>
      <c r="P23">
        <f t="shared" si="5"/>
        <v>1</v>
      </c>
      <c r="R23" s="9"/>
      <c r="S23" s="113" t="e">
        <f>SUMPRODUCT(N2:N75,L2:L75)/SUM(N2:N75)</f>
        <v>#N/A</v>
      </c>
      <c r="T23" s="87"/>
      <c r="U23" s="87"/>
      <c r="V23" s="122" t="e">
        <f>SUMPRODUCT(M2:M75,L2:L75)/SUM(M2:M75)</f>
        <v>#N/A</v>
      </c>
      <c r="X23" s="87"/>
      <c r="Y23" s="88">
        <f>SUM(P2:P75)/COUNT(P2:P75)</f>
        <v>1</v>
      </c>
      <c r="Z23" s="87"/>
      <c r="AA23" s="129" t="s">
        <v>38</v>
      </c>
      <c r="AB23" s="130"/>
      <c r="AC23" s="130"/>
      <c r="AD23" s="103" cm="1">
        <f t="array" ref="AD23">IFERROR(SUM(_xlfn._xlws.FILTER(C$2:C$1048576, "CR"=D$2:D$1048576)), 0) + IFERROR(SUM(_xlfn._xlws.FILTER(C$2:C$1048576, "DR"=D$2:D$1048576)), 0)</f>
        <v>0</v>
      </c>
      <c r="AE23" s="23"/>
    </row>
    <row r="24" spans="1:31">
      <c r="A24" s="4"/>
      <c r="B24" s="4"/>
      <c r="C24" s="4"/>
      <c r="D24" s="4"/>
      <c r="E24" s="4"/>
      <c r="F24" s="4"/>
      <c r="G24" s="4"/>
      <c r="H24" s="4"/>
      <c r="I24" s="4"/>
      <c r="K24">
        <f t="shared" si="0"/>
        <v>0</v>
      </c>
      <c r="L24" t="e">
        <f t="shared" si="1"/>
        <v>#N/A</v>
      </c>
      <c r="M24">
        <f t="shared" si="2"/>
        <v>0</v>
      </c>
      <c r="N24">
        <f t="shared" si="3"/>
        <v>0</v>
      </c>
      <c r="O24" t="str">
        <f t="shared" si="4"/>
        <v xml:space="preserve"> </v>
      </c>
      <c r="P24">
        <f t="shared" si="5"/>
        <v>1</v>
      </c>
      <c r="R24" s="9"/>
      <c r="S24" s="9"/>
      <c r="T24" s="1"/>
      <c r="U24" s="1"/>
      <c r="V24" s="1"/>
      <c r="W24" s="1"/>
      <c r="X24" s="1"/>
      <c r="AA24" s="106"/>
      <c r="AB24" s="107"/>
      <c r="AC24" s="108" t="s">
        <v>39</v>
      </c>
      <c r="AD24" s="103" cm="1">
        <f t="array" ref="AD24">IFERROR(SUM(_xlfn._xlws.FILTER(C$2:C$1048576, "W"=D$2:D$1048576)), 0)</f>
        <v>0</v>
      </c>
      <c r="AE24" s="23"/>
    </row>
    <row r="25" spans="1:31">
      <c r="A25" s="4"/>
      <c r="B25" s="4"/>
      <c r="C25" s="4"/>
      <c r="D25" s="4"/>
      <c r="E25" s="4"/>
      <c r="F25" s="4"/>
      <c r="G25" s="4"/>
      <c r="H25" s="4"/>
      <c r="I25" s="4"/>
      <c r="K25">
        <f t="shared" si="0"/>
        <v>0</v>
      </c>
      <c r="L25" t="e">
        <f t="shared" si="1"/>
        <v>#N/A</v>
      </c>
      <c r="M25">
        <f t="shared" si="2"/>
        <v>0</v>
      </c>
      <c r="N25">
        <f t="shared" si="3"/>
        <v>0</v>
      </c>
      <c r="O25" t="str">
        <f t="shared" si="4"/>
        <v xml:space="preserve"> </v>
      </c>
      <c r="P25">
        <f t="shared" si="5"/>
        <v>1</v>
      </c>
      <c r="R25" s="9"/>
      <c r="S25" s="133" t="s">
        <v>40</v>
      </c>
      <c r="T25" s="132"/>
      <c r="U25" s="132"/>
      <c r="V25" s="101" t="s">
        <v>41</v>
      </c>
      <c r="W25" s="102"/>
      <c r="X25" s="102"/>
      <c r="Y25" s="132" t="s">
        <v>42</v>
      </c>
      <c r="Z25" s="132"/>
      <c r="AA25" s="109"/>
      <c r="AB25" s="107"/>
      <c r="AC25" s="108" t="s">
        <v>43</v>
      </c>
      <c r="AD25" s="103" cm="1">
        <f t="array" ref="AD25">IFERROR(SUM(_xlfn._xlws.FILTER(C$2:C$1048576, "F"=D$2:D$1048576)), 0)</f>
        <v>0</v>
      </c>
      <c r="AE25" s="23"/>
    </row>
    <row r="26" spans="1:31" ht="15.75" thickBot="1">
      <c r="A26" s="4"/>
      <c r="B26" s="4"/>
      <c r="C26" s="4"/>
      <c r="D26" s="4"/>
      <c r="E26" s="4"/>
      <c r="F26" s="4"/>
      <c r="G26" s="4"/>
      <c r="H26" s="4"/>
      <c r="I26" s="4"/>
      <c r="K26">
        <f t="shared" si="0"/>
        <v>0</v>
      </c>
      <c r="L26" t="e">
        <f t="shared" si="1"/>
        <v>#N/A</v>
      </c>
      <c r="M26">
        <f t="shared" si="2"/>
        <v>0</v>
      </c>
      <c r="N26">
        <f t="shared" si="3"/>
        <v>0</v>
      </c>
      <c r="O26" t="str">
        <f t="shared" si="4"/>
        <v xml:space="preserve"> </v>
      </c>
      <c r="P26">
        <f t="shared" si="5"/>
        <v>1</v>
      </c>
      <c r="R26" s="9"/>
      <c r="S26" s="95">
        <f>SUMPRODUCT(C$2:C$1048576,P$2:P$1048576)</f>
        <v>0</v>
      </c>
      <c r="T26" s="96"/>
      <c r="U26" s="96"/>
      <c r="V26" s="97">
        <f>SUM(N$2:N$1048576)</f>
        <v>0</v>
      </c>
      <c r="W26" s="98"/>
      <c r="X26" s="98"/>
      <c r="Y26" s="99" t="e">
        <f>SUMPRODUCT(P2:P75,C2:C75)/SUM(C2:C75)</f>
        <v>#DIV/0!</v>
      </c>
      <c r="Z26" s="96"/>
      <c r="AA26" s="110"/>
      <c r="AB26" s="111"/>
      <c r="AC26" s="111"/>
      <c r="AD26" s="100"/>
      <c r="AE26" s="11"/>
    </row>
    <row r="27" spans="1:31" ht="15.75" thickBot="1">
      <c r="A27" s="4"/>
      <c r="B27" s="4"/>
      <c r="C27" s="4"/>
      <c r="D27" s="4"/>
      <c r="E27" s="4"/>
      <c r="F27" s="4"/>
      <c r="G27" s="4"/>
      <c r="H27" s="4"/>
      <c r="I27" s="4"/>
      <c r="K27">
        <f t="shared" si="0"/>
        <v>0</v>
      </c>
      <c r="L27" t="e">
        <f t="shared" si="1"/>
        <v>#N/A</v>
      </c>
      <c r="M27">
        <f t="shared" si="2"/>
        <v>0</v>
      </c>
      <c r="N27">
        <f t="shared" si="3"/>
        <v>0</v>
      </c>
      <c r="O27" t="str">
        <f t="shared" si="4"/>
        <v xml:space="preserve"> </v>
      </c>
      <c r="P27">
        <f t="shared" si="5"/>
        <v>1</v>
      </c>
      <c r="R27" s="15"/>
      <c r="V27" s="1"/>
      <c r="AE27" s="11"/>
    </row>
    <row r="28" spans="1:31" ht="27.75" thickBot="1">
      <c r="A28" s="4"/>
      <c r="B28" s="4"/>
      <c r="C28" s="4"/>
      <c r="D28" s="4"/>
      <c r="E28" s="4"/>
      <c r="F28" s="4"/>
      <c r="G28" s="4"/>
      <c r="H28" s="4"/>
      <c r="I28" s="4"/>
      <c r="K28">
        <f t="shared" si="0"/>
        <v>0</v>
      </c>
      <c r="L28" t="e">
        <f t="shared" si="1"/>
        <v>#N/A</v>
      </c>
      <c r="M28">
        <f t="shared" si="2"/>
        <v>0</v>
      </c>
      <c r="N28">
        <f t="shared" si="3"/>
        <v>0</v>
      </c>
      <c r="O28" t="str">
        <f t="shared" si="4"/>
        <v xml:space="preserve"> </v>
      </c>
      <c r="P28">
        <f t="shared" si="5"/>
        <v>1</v>
      </c>
      <c r="R28" s="9"/>
      <c r="S28" s="175" t="s">
        <v>44</v>
      </c>
      <c r="T28" s="176"/>
      <c r="U28" s="116" t="s">
        <v>45</v>
      </c>
      <c r="V28" s="1"/>
      <c r="W28" s="154" t="s">
        <v>46</v>
      </c>
      <c r="X28" s="155"/>
      <c r="Y28" s="155"/>
      <c r="Z28" s="155"/>
      <c r="AA28" s="155"/>
      <c r="AB28" s="155"/>
      <c r="AC28" s="155"/>
      <c r="AD28" s="156"/>
      <c r="AE28" s="11"/>
    </row>
    <row r="29" spans="1:31">
      <c r="A29" s="4"/>
      <c r="B29" s="4"/>
      <c r="C29" s="4"/>
      <c r="D29" s="4"/>
      <c r="E29" s="4"/>
      <c r="F29" s="4"/>
      <c r="G29" s="4"/>
      <c r="H29" s="4"/>
      <c r="I29" s="4"/>
      <c r="K29">
        <f t="shared" si="0"/>
        <v>0</v>
      </c>
      <c r="L29" t="e">
        <f t="shared" si="1"/>
        <v>#N/A</v>
      </c>
      <c r="M29">
        <f t="shared" si="2"/>
        <v>0</v>
      </c>
      <c r="N29">
        <f t="shared" si="3"/>
        <v>0</v>
      </c>
      <c r="O29" t="str">
        <f t="shared" si="4"/>
        <v xml:space="preserve"> </v>
      </c>
      <c r="P29">
        <f t="shared" si="5"/>
        <v>1</v>
      </c>
      <c r="R29" s="9"/>
      <c r="S29" s="51" t="s">
        <v>47</v>
      </c>
      <c r="T29" s="123" t="e">
        <f>VLOOKUP(S29,$O$2:$P$42,2,FALSE)</f>
        <v>#N/A</v>
      </c>
      <c r="U29" s="117"/>
      <c r="V29" s="1"/>
      <c r="W29" s="157" t="s">
        <v>48</v>
      </c>
      <c r="X29" s="158"/>
      <c r="Y29" s="158"/>
      <c r="Z29" s="158"/>
      <c r="AA29" s="158"/>
      <c r="AB29" s="158"/>
      <c r="AC29" s="158"/>
      <c r="AD29" s="159"/>
      <c r="AE29" s="11"/>
    </row>
    <row r="30" spans="1:31" ht="15.75" thickBot="1">
      <c r="A30" s="4"/>
      <c r="B30" s="4"/>
      <c r="C30" s="4"/>
      <c r="D30" s="4"/>
      <c r="E30" s="4"/>
      <c r="F30" s="4"/>
      <c r="G30" s="4"/>
      <c r="H30" s="4"/>
      <c r="I30" s="4"/>
      <c r="K30">
        <f t="shared" si="0"/>
        <v>0</v>
      </c>
      <c r="L30" t="e">
        <f t="shared" si="1"/>
        <v>#N/A</v>
      </c>
      <c r="M30">
        <f t="shared" si="2"/>
        <v>0</v>
      </c>
      <c r="N30">
        <f t="shared" si="3"/>
        <v>0</v>
      </c>
      <c r="O30" t="str">
        <f t="shared" si="4"/>
        <v xml:space="preserve"> </v>
      </c>
      <c r="P30">
        <f t="shared" si="5"/>
        <v>1</v>
      </c>
      <c r="R30" s="9"/>
      <c r="S30" s="48" t="s">
        <v>49</v>
      </c>
      <c r="T30" s="124" t="e">
        <f t="shared" ref="T30:T36" si="6">VLOOKUP(S30,$O$2:$P$42,2,FALSE)</f>
        <v>#N/A</v>
      </c>
      <c r="U30" s="49"/>
      <c r="V30" s="1"/>
      <c r="W30" s="160"/>
      <c r="X30" s="161"/>
      <c r="Y30" s="161"/>
      <c r="Z30" s="161"/>
      <c r="AA30" s="161"/>
      <c r="AB30" s="161"/>
      <c r="AC30" s="161"/>
      <c r="AD30" s="162"/>
      <c r="AE30" s="11"/>
    </row>
    <row r="31" spans="1:31" ht="15.95" customHeight="1" thickBot="1">
      <c r="A31" s="4"/>
      <c r="B31" s="4"/>
      <c r="C31" s="4"/>
      <c r="D31" s="4"/>
      <c r="E31" s="4"/>
      <c r="F31" s="4"/>
      <c r="G31" s="4"/>
      <c r="H31" s="4"/>
      <c r="I31" s="4"/>
      <c r="K31">
        <f t="shared" si="0"/>
        <v>0</v>
      </c>
      <c r="L31" t="e">
        <f t="shared" si="1"/>
        <v>#N/A</v>
      </c>
      <c r="M31">
        <f t="shared" si="2"/>
        <v>0</v>
      </c>
      <c r="N31">
        <f t="shared" si="3"/>
        <v>0</v>
      </c>
      <c r="O31" t="str">
        <f t="shared" si="4"/>
        <v xml:space="preserve"> </v>
      </c>
      <c r="P31">
        <f t="shared" si="5"/>
        <v>1</v>
      </c>
      <c r="R31" s="9"/>
      <c r="S31" s="48" t="s">
        <v>50</v>
      </c>
      <c r="T31" s="124" t="e">
        <f t="shared" si="6"/>
        <v>#N/A</v>
      </c>
      <c r="U31" s="49"/>
      <c r="V31" s="1"/>
      <c r="W31" s="1"/>
      <c r="X31" s="1"/>
      <c r="Y31" s="1"/>
      <c r="Z31" s="1"/>
      <c r="AA31" s="1"/>
      <c r="AB31" s="1"/>
      <c r="AC31" s="1"/>
      <c r="AD31" s="1"/>
      <c r="AE31" s="11"/>
    </row>
    <row r="32" spans="1:31" ht="15.75" thickBot="1">
      <c r="A32" s="4"/>
      <c r="B32" s="4"/>
      <c r="C32" s="4"/>
      <c r="D32" s="4"/>
      <c r="E32" s="4"/>
      <c r="F32" s="4"/>
      <c r="G32" s="4"/>
      <c r="H32" s="4"/>
      <c r="I32" s="4"/>
      <c r="K32">
        <f t="shared" si="0"/>
        <v>0</v>
      </c>
      <c r="L32" t="e">
        <f t="shared" si="1"/>
        <v>#N/A</v>
      </c>
      <c r="M32">
        <f t="shared" si="2"/>
        <v>0</v>
      </c>
      <c r="N32">
        <f t="shared" si="3"/>
        <v>0</v>
      </c>
      <c r="O32" t="str">
        <f t="shared" si="4"/>
        <v xml:space="preserve"> </v>
      </c>
      <c r="P32">
        <f t="shared" si="5"/>
        <v>1</v>
      </c>
      <c r="R32" s="9"/>
      <c r="S32" s="48" t="s">
        <v>51</v>
      </c>
      <c r="T32" s="124" t="e">
        <f t="shared" si="6"/>
        <v>#N/A</v>
      </c>
      <c r="U32" s="49"/>
      <c r="V32" s="1"/>
      <c r="W32" s="39" t="s">
        <v>52</v>
      </c>
      <c r="X32" s="34"/>
      <c r="Y32" s="12"/>
      <c r="Z32" s="13"/>
      <c r="AA32" s="13"/>
      <c r="AB32" s="13"/>
      <c r="AC32" s="13"/>
      <c r="AD32" s="14"/>
      <c r="AE32" s="11"/>
    </row>
    <row r="33" spans="1:31">
      <c r="A33" s="4"/>
      <c r="B33" s="4"/>
      <c r="C33" s="4"/>
      <c r="D33" s="4"/>
      <c r="E33" s="4"/>
      <c r="F33" s="4"/>
      <c r="G33" s="4"/>
      <c r="H33" s="4"/>
      <c r="I33" s="4"/>
      <c r="K33">
        <f t="shared" si="0"/>
        <v>0</v>
      </c>
      <c r="L33" t="e">
        <f t="shared" si="1"/>
        <v>#N/A</v>
      </c>
      <c r="M33">
        <f t="shared" si="2"/>
        <v>0</v>
      </c>
      <c r="N33">
        <f t="shared" si="3"/>
        <v>0</v>
      </c>
      <c r="O33" t="str">
        <f t="shared" si="4"/>
        <v xml:space="preserve"> </v>
      </c>
      <c r="P33">
        <f t="shared" si="5"/>
        <v>1</v>
      </c>
      <c r="R33" s="9"/>
      <c r="S33" s="48" t="s">
        <v>53</v>
      </c>
      <c r="T33" s="124" t="e">
        <f t="shared" si="6"/>
        <v>#N/A</v>
      </c>
      <c r="U33" s="49"/>
      <c r="V33" s="1"/>
      <c r="W33" s="163"/>
      <c r="X33" s="164"/>
      <c r="Y33" s="164"/>
      <c r="Z33" s="164"/>
      <c r="AA33" s="164"/>
      <c r="AB33" s="164"/>
      <c r="AC33" s="164"/>
      <c r="AD33" s="165"/>
      <c r="AE33" s="11"/>
    </row>
    <row r="34" spans="1:31">
      <c r="A34" s="4"/>
      <c r="B34" s="4"/>
      <c r="C34" s="4"/>
      <c r="D34" s="4"/>
      <c r="E34" s="4"/>
      <c r="F34" s="4"/>
      <c r="G34" s="4"/>
      <c r="H34" s="4"/>
      <c r="I34" s="4"/>
      <c r="K34">
        <f t="shared" si="0"/>
        <v>0</v>
      </c>
      <c r="L34" t="e">
        <f t="shared" si="1"/>
        <v>#N/A</v>
      </c>
      <c r="M34">
        <f t="shared" si="2"/>
        <v>0</v>
      </c>
      <c r="N34">
        <f t="shared" si="3"/>
        <v>0</v>
      </c>
      <c r="O34" t="str">
        <f t="shared" si="4"/>
        <v xml:space="preserve"> </v>
      </c>
      <c r="P34">
        <f t="shared" si="5"/>
        <v>1</v>
      </c>
      <c r="R34" s="9"/>
      <c r="S34" s="50" t="s">
        <v>54</v>
      </c>
      <c r="T34" s="125" t="e">
        <f t="shared" si="6"/>
        <v>#N/A</v>
      </c>
      <c r="U34" s="199"/>
      <c r="V34" s="1"/>
      <c r="W34" s="166"/>
      <c r="X34" s="167"/>
      <c r="Y34" s="167"/>
      <c r="Z34" s="167"/>
      <c r="AA34" s="167"/>
      <c r="AB34" s="167"/>
      <c r="AC34" s="167"/>
      <c r="AD34" s="168"/>
      <c r="AE34" s="11"/>
    </row>
    <row r="35" spans="1:31">
      <c r="A35" s="4"/>
      <c r="B35" s="4"/>
      <c r="C35" s="4"/>
      <c r="D35" s="4"/>
      <c r="K35">
        <f t="shared" si="0"/>
        <v>0</v>
      </c>
      <c r="L35" t="e">
        <f t="shared" si="1"/>
        <v>#N/A</v>
      </c>
      <c r="M35">
        <f t="shared" si="2"/>
        <v>0</v>
      </c>
      <c r="N35">
        <f t="shared" si="3"/>
        <v>0</v>
      </c>
      <c r="O35" t="str">
        <f t="shared" si="4"/>
        <v xml:space="preserve"> </v>
      </c>
      <c r="P35">
        <f t="shared" si="5"/>
        <v>1</v>
      </c>
      <c r="R35" s="9"/>
      <c r="S35" s="193" t="s">
        <v>55</v>
      </c>
      <c r="T35" s="194" t="e">
        <f t="shared" si="6"/>
        <v>#N/A</v>
      </c>
      <c r="U35" s="195"/>
      <c r="V35" s="1"/>
      <c r="W35" s="169"/>
      <c r="X35" s="170"/>
      <c r="Y35" s="170"/>
      <c r="Z35" s="170"/>
      <c r="AA35" s="170"/>
      <c r="AB35" s="170"/>
      <c r="AC35" s="170"/>
      <c r="AD35" s="171"/>
      <c r="AE35" s="11"/>
    </row>
    <row r="36" spans="1:31">
      <c r="A36" s="4"/>
      <c r="B36" s="4"/>
      <c r="C36" s="4"/>
      <c r="D36" s="4"/>
      <c r="K36">
        <f t="shared" si="0"/>
        <v>0</v>
      </c>
      <c r="L36" t="e">
        <f t="shared" si="1"/>
        <v>#N/A</v>
      </c>
      <c r="M36">
        <f t="shared" si="2"/>
        <v>0</v>
      </c>
      <c r="N36">
        <f t="shared" si="3"/>
        <v>0</v>
      </c>
      <c r="O36" t="str">
        <f t="shared" si="4"/>
        <v xml:space="preserve"> </v>
      </c>
      <c r="P36">
        <f t="shared" si="5"/>
        <v>1</v>
      </c>
      <c r="R36" s="15"/>
      <c r="S36" s="196" t="s">
        <v>56</v>
      </c>
      <c r="T36" s="197" t="e">
        <f t="shared" si="6"/>
        <v>#N/A</v>
      </c>
      <c r="U36" s="198"/>
      <c r="V36" s="1"/>
      <c r="W36" s="1"/>
      <c r="X36" s="1"/>
      <c r="Y36" s="1"/>
      <c r="Z36" s="1"/>
      <c r="AA36" s="1"/>
      <c r="AB36" s="1"/>
      <c r="AC36" s="1"/>
      <c r="AD36" s="1"/>
      <c r="AE36" s="11"/>
    </row>
    <row r="37" spans="1:31">
      <c r="A37" s="4"/>
      <c r="B37" s="4"/>
      <c r="C37" s="4"/>
      <c r="D37" s="4"/>
      <c r="K37">
        <f t="shared" si="0"/>
        <v>0</v>
      </c>
      <c r="L37" t="e">
        <f t="shared" si="1"/>
        <v>#N/A</v>
      </c>
      <c r="M37">
        <f t="shared" si="2"/>
        <v>0</v>
      </c>
      <c r="N37">
        <f t="shared" si="3"/>
        <v>0</v>
      </c>
      <c r="O37" t="str">
        <f t="shared" si="4"/>
        <v xml:space="preserve"> </v>
      </c>
      <c r="P37">
        <f t="shared" si="5"/>
        <v>1</v>
      </c>
      <c r="R37" s="9"/>
      <c r="S37" s="48" t="s">
        <v>57</v>
      </c>
      <c r="T37" s="127" t="e">
        <f>VLOOKUP(S37,$O$2:$P$42,2,FALSE)</f>
        <v>#N/A</v>
      </c>
      <c r="U37" s="114"/>
      <c r="V37" s="1"/>
      <c r="W37" s="46" t="s">
        <v>58</v>
      </c>
      <c r="X37" s="46"/>
      <c r="Y37" s="46"/>
      <c r="Z37" s="46"/>
      <c r="AA37" s="46"/>
      <c r="AB37" s="46"/>
      <c r="AC37" s="42"/>
      <c r="AD37" s="42"/>
      <c r="AE37" s="11"/>
    </row>
    <row r="38" spans="1:31">
      <c r="A38" s="4"/>
      <c r="B38" s="4"/>
      <c r="C38" s="4"/>
      <c r="D38" s="4"/>
      <c r="K38">
        <f t="shared" si="0"/>
        <v>0</v>
      </c>
      <c r="L38" t="e">
        <f t="shared" si="1"/>
        <v>#N/A</v>
      </c>
      <c r="M38">
        <f t="shared" si="2"/>
        <v>0</v>
      </c>
      <c r="N38">
        <f t="shared" si="3"/>
        <v>0</v>
      </c>
      <c r="O38" t="str">
        <f t="shared" si="4"/>
        <v xml:space="preserve"> </v>
      </c>
      <c r="P38">
        <f t="shared" si="5"/>
        <v>1</v>
      </c>
      <c r="R38" s="15"/>
      <c r="S38" s="118" t="s">
        <v>59</v>
      </c>
      <c r="T38" s="124" t="e">
        <f>VLOOKUP(S38,$O$2:$P$42,2,FALSE)</f>
        <v>#N/A</v>
      </c>
      <c r="U38" s="120"/>
      <c r="V38" s="1"/>
      <c r="W38" s="42" t="s">
        <v>60</v>
      </c>
      <c r="X38" s="42"/>
      <c r="Y38" s="42"/>
      <c r="Z38" s="42"/>
      <c r="AA38" s="42"/>
      <c r="AB38" s="42"/>
      <c r="AC38" s="42"/>
      <c r="AD38" s="42"/>
      <c r="AE38" s="11"/>
    </row>
    <row r="39" spans="1:31">
      <c r="A39" s="4"/>
      <c r="B39" s="4"/>
      <c r="C39" s="4"/>
      <c r="D39" s="4"/>
      <c r="K39">
        <f t="shared" si="0"/>
        <v>0</v>
      </c>
      <c r="L39" t="e">
        <f t="shared" si="1"/>
        <v>#N/A</v>
      </c>
      <c r="M39">
        <f t="shared" si="2"/>
        <v>0</v>
      </c>
      <c r="N39">
        <f t="shared" si="3"/>
        <v>0</v>
      </c>
      <c r="O39" t="str">
        <f t="shared" si="4"/>
        <v xml:space="preserve"> </v>
      </c>
      <c r="P39">
        <f t="shared" si="5"/>
        <v>1</v>
      </c>
      <c r="R39" s="9"/>
      <c r="S39" s="119" t="s">
        <v>61</v>
      </c>
      <c r="T39" s="124" t="e">
        <f>VLOOKUP(S39,$O$2:$P$42,2,FALSE)</f>
        <v>#N/A</v>
      </c>
      <c r="U39" s="120"/>
      <c r="V39" s="1"/>
      <c r="W39" s="42" t="s">
        <v>62</v>
      </c>
      <c r="X39" s="42"/>
      <c r="Y39" s="42"/>
      <c r="Z39" s="42"/>
      <c r="AA39" s="42"/>
      <c r="AB39" s="42"/>
      <c r="AC39" s="42"/>
      <c r="AD39" s="42"/>
      <c r="AE39" s="11"/>
    </row>
    <row r="40" spans="1:31">
      <c r="A40" s="4"/>
      <c r="B40" s="4"/>
      <c r="C40" s="4"/>
      <c r="D40" s="4"/>
      <c r="K40">
        <f t="shared" si="0"/>
        <v>0</v>
      </c>
      <c r="L40" t="e">
        <f t="shared" si="1"/>
        <v>#N/A</v>
      </c>
      <c r="M40">
        <f t="shared" si="2"/>
        <v>0</v>
      </c>
      <c r="N40">
        <f t="shared" si="3"/>
        <v>0</v>
      </c>
      <c r="O40" t="str">
        <f t="shared" si="4"/>
        <v xml:space="preserve"> </v>
      </c>
      <c r="P40">
        <f t="shared" si="5"/>
        <v>1</v>
      </c>
      <c r="R40" s="9"/>
      <c r="S40" s="126" t="s">
        <v>63</v>
      </c>
      <c r="T40" s="125" t="e">
        <f>VLOOKUP(S40,$O$2:$P$42,2,FALSE)</f>
        <v>#N/A</v>
      </c>
      <c r="U40" s="121"/>
      <c r="V40" s="1"/>
      <c r="W40" s="42" t="s">
        <v>64</v>
      </c>
      <c r="X40" s="42"/>
      <c r="Y40" s="42"/>
      <c r="Z40" s="42"/>
      <c r="AA40" s="42"/>
      <c r="AB40" s="42"/>
      <c r="AC40" s="42"/>
      <c r="AD40" s="42"/>
      <c r="AE40" s="11"/>
    </row>
    <row r="41" spans="1:31">
      <c r="A41" s="4"/>
      <c r="B41" s="4"/>
      <c r="C41" s="4"/>
      <c r="D41" s="4"/>
      <c r="K41">
        <f t="shared" si="0"/>
        <v>0</v>
      </c>
      <c r="L41" t="e">
        <f t="shared" si="1"/>
        <v>#N/A</v>
      </c>
      <c r="M41">
        <f t="shared" si="2"/>
        <v>0</v>
      </c>
      <c r="N41">
        <f t="shared" si="3"/>
        <v>0</v>
      </c>
      <c r="O41" t="str">
        <f t="shared" si="4"/>
        <v xml:space="preserve"> </v>
      </c>
      <c r="P41">
        <f t="shared" si="5"/>
        <v>1</v>
      </c>
      <c r="R41" s="9"/>
      <c r="S41" s="51" t="s">
        <v>65</v>
      </c>
      <c r="T41" s="123" t="e">
        <f>VLOOKUP(S41,$O$2:$P$42,2,FALSE)</f>
        <v>#N/A</v>
      </c>
      <c r="U41" s="53"/>
      <c r="V41" s="1"/>
      <c r="W41" s="42" t="s">
        <v>66</v>
      </c>
      <c r="X41" s="42"/>
      <c r="Y41" s="42"/>
      <c r="Z41" s="42"/>
      <c r="AA41" s="42"/>
      <c r="AB41" s="42"/>
      <c r="AC41" s="42"/>
      <c r="AD41" s="42"/>
      <c r="AE41" s="11"/>
    </row>
    <row r="42" spans="1:31">
      <c r="A42" s="4"/>
      <c r="B42" s="4"/>
      <c r="C42" s="4"/>
      <c r="D42" s="4"/>
      <c r="K42">
        <f t="shared" si="0"/>
        <v>0</v>
      </c>
      <c r="L42" t="e">
        <f t="shared" si="1"/>
        <v>#N/A</v>
      </c>
      <c r="M42">
        <f t="shared" si="2"/>
        <v>0</v>
      </c>
      <c r="N42">
        <f t="shared" si="3"/>
        <v>0</v>
      </c>
      <c r="O42" t="str">
        <f t="shared" si="4"/>
        <v xml:space="preserve"> </v>
      </c>
      <c r="P42">
        <f t="shared" si="5"/>
        <v>1</v>
      </c>
      <c r="R42" s="9"/>
      <c r="S42" s="48" t="s">
        <v>67</v>
      </c>
      <c r="T42" s="124" t="e">
        <f>VLOOKUP(S42,$O$2:$P$42,2,FALSE)</f>
        <v>#N/A</v>
      </c>
      <c r="U42" s="114"/>
      <c r="V42" s="1"/>
      <c r="W42" s="42" t="s">
        <v>68</v>
      </c>
      <c r="X42" s="42"/>
      <c r="Y42" s="42"/>
      <c r="Z42" s="42"/>
      <c r="AA42" s="42"/>
      <c r="AB42" s="42"/>
      <c r="AC42" s="42"/>
      <c r="AD42" s="42"/>
      <c r="AE42" s="11"/>
    </row>
    <row r="43" spans="1:31">
      <c r="A43" s="4"/>
      <c r="B43" s="4"/>
      <c r="C43" s="4"/>
      <c r="D43" s="4"/>
      <c r="K43">
        <f t="shared" si="0"/>
        <v>0</v>
      </c>
      <c r="L43" t="e">
        <f t="shared" si="1"/>
        <v>#N/A</v>
      </c>
      <c r="M43">
        <f t="shared" si="2"/>
        <v>0</v>
      </c>
      <c r="N43">
        <f t="shared" si="3"/>
        <v>0</v>
      </c>
      <c r="O43" t="str">
        <f t="shared" si="4"/>
        <v xml:space="preserve"> </v>
      </c>
      <c r="P43">
        <f t="shared" si="5"/>
        <v>1</v>
      </c>
      <c r="R43" s="9"/>
      <c r="S43" s="52" t="s">
        <v>69</v>
      </c>
      <c r="T43" s="128" t="e">
        <f>VLOOKUP(S43,$O$2:$P$42,2,FALSE)</f>
        <v>#N/A</v>
      </c>
      <c r="U43" s="115"/>
      <c r="V43" s="1"/>
      <c r="W43" s="42" t="s">
        <v>70</v>
      </c>
      <c r="X43" s="42"/>
      <c r="Y43" s="42"/>
      <c r="Z43" s="42"/>
      <c r="AA43" s="42"/>
      <c r="AB43" s="42"/>
      <c r="AC43" s="42"/>
      <c r="AD43" s="42"/>
      <c r="AE43" s="11"/>
    </row>
    <row r="44" spans="1:31">
      <c r="A44" s="4"/>
      <c r="B44" s="4"/>
      <c r="C44" s="4"/>
      <c r="D44" s="4"/>
      <c r="K44">
        <f t="shared" si="0"/>
        <v>0</v>
      </c>
      <c r="L44" t="e">
        <f t="shared" si="1"/>
        <v>#N/A</v>
      </c>
      <c r="M44">
        <f t="shared" si="2"/>
        <v>0</v>
      </c>
      <c r="N44">
        <f t="shared" si="3"/>
        <v>0</v>
      </c>
      <c r="O44" t="str">
        <f t="shared" si="4"/>
        <v xml:space="preserve"> </v>
      </c>
      <c r="P44">
        <f t="shared" si="5"/>
        <v>1</v>
      </c>
      <c r="R44" s="9"/>
      <c r="V44" s="1"/>
      <c r="W44" s="42" t="s">
        <v>71</v>
      </c>
      <c r="X44" s="42"/>
      <c r="Y44" s="42"/>
      <c r="Z44" s="42"/>
      <c r="AA44" s="42"/>
      <c r="AB44" s="42"/>
      <c r="AC44" s="42"/>
      <c r="AD44" s="42"/>
      <c r="AE44" s="11"/>
    </row>
    <row r="45" spans="1:31">
      <c r="A45" s="4"/>
      <c r="B45" s="4"/>
      <c r="C45" s="4"/>
      <c r="D45" s="4"/>
      <c r="K45">
        <f t="shared" si="0"/>
        <v>0</v>
      </c>
      <c r="L45" t="e">
        <f t="shared" si="1"/>
        <v>#N/A</v>
      </c>
      <c r="M45">
        <f t="shared" si="2"/>
        <v>0</v>
      </c>
      <c r="N45">
        <f t="shared" si="3"/>
        <v>0</v>
      </c>
      <c r="O45" t="str">
        <f t="shared" si="4"/>
        <v xml:space="preserve"> </v>
      </c>
      <c r="P45">
        <f t="shared" si="5"/>
        <v>1</v>
      </c>
      <c r="R45" s="9"/>
      <c r="V45" s="1"/>
      <c r="W45" s="42" t="s">
        <v>72</v>
      </c>
      <c r="X45" s="42"/>
      <c r="Y45" s="42"/>
      <c r="Z45" s="42"/>
      <c r="AA45" s="42"/>
      <c r="AB45" s="42"/>
      <c r="AC45" s="42"/>
      <c r="AD45" s="42"/>
      <c r="AE45" s="11"/>
    </row>
    <row r="46" spans="1:31">
      <c r="A46" s="4"/>
      <c r="B46" s="4"/>
      <c r="C46" s="4"/>
      <c r="D46" s="4"/>
      <c r="K46">
        <f t="shared" si="0"/>
        <v>0</v>
      </c>
      <c r="L46" t="e">
        <f t="shared" si="1"/>
        <v>#N/A</v>
      </c>
      <c r="M46">
        <f t="shared" si="2"/>
        <v>0</v>
      </c>
      <c r="N46">
        <f t="shared" si="3"/>
        <v>0</v>
      </c>
      <c r="O46" t="str">
        <f t="shared" si="4"/>
        <v xml:space="preserve"> </v>
      </c>
      <c r="P46">
        <f t="shared" si="5"/>
        <v>1</v>
      </c>
      <c r="R46" s="9"/>
      <c r="V46" s="1"/>
      <c r="W46" s="42"/>
      <c r="X46" s="42"/>
      <c r="Y46" s="42"/>
      <c r="Z46" s="42"/>
      <c r="AA46" s="42"/>
      <c r="AB46" s="42"/>
      <c r="AC46" s="42"/>
      <c r="AD46" s="42"/>
      <c r="AE46" s="11"/>
    </row>
    <row r="47" spans="1:31" ht="15.75" thickBot="1">
      <c r="A47" s="4"/>
      <c r="B47" s="4"/>
      <c r="C47" s="4"/>
      <c r="D47" s="4"/>
      <c r="K47">
        <f t="shared" si="0"/>
        <v>0</v>
      </c>
      <c r="L47" t="e">
        <f t="shared" si="1"/>
        <v>#N/A</v>
      </c>
      <c r="M47">
        <f t="shared" si="2"/>
        <v>0</v>
      </c>
      <c r="N47">
        <f t="shared" si="3"/>
        <v>0</v>
      </c>
      <c r="O47" t="str">
        <f t="shared" si="4"/>
        <v xml:space="preserve"> </v>
      </c>
      <c r="P47">
        <f t="shared" si="5"/>
        <v>1</v>
      </c>
      <c r="R47" s="9"/>
      <c r="V47" s="1"/>
      <c r="W47" s="172" t="s">
        <v>73</v>
      </c>
      <c r="X47" s="173"/>
      <c r="Y47" s="173"/>
      <c r="Z47" s="173"/>
      <c r="AA47" s="174"/>
      <c r="AB47" s="27"/>
      <c r="AC47" s="172" t="s">
        <v>74</v>
      </c>
      <c r="AD47" s="174"/>
      <c r="AE47" s="11"/>
    </row>
    <row r="48" spans="1:31">
      <c r="A48" s="4"/>
      <c r="B48" s="4"/>
      <c r="C48" s="4"/>
      <c r="D48" s="4"/>
      <c r="K48">
        <f t="shared" si="0"/>
        <v>0</v>
      </c>
      <c r="L48" t="e">
        <f t="shared" si="1"/>
        <v>#N/A</v>
      </c>
      <c r="M48">
        <f t="shared" si="2"/>
        <v>0</v>
      </c>
      <c r="N48">
        <f t="shared" si="3"/>
        <v>0</v>
      </c>
      <c r="O48" t="str">
        <f t="shared" si="4"/>
        <v xml:space="preserve"> </v>
      </c>
      <c r="P48">
        <f t="shared" si="5"/>
        <v>1</v>
      </c>
      <c r="R48" s="9"/>
      <c r="S48" s="187" t="s">
        <v>75</v>
      </c>
      <c r="T48" s="188"/>
      <c r="U48" s="191"/>
      <c r="V48" s="1"/>
      <c r="W48" s="177"/>
      <c r="X48" s="178"/>
      <c r="Y48" s="178"/>
      <c r="Z48" s="178"/>
      <c r="AA48" s="179"/>
      <c r="AB48" s="27"/>
      <c r="AC48" s="183"/>
      <c r="AD48" s="184"/>
      <c r="AE48" s="11"/>
    </row>
    <row r="49" spans="1:35" ht="15.75" thickBot="1">
      <c r="A49" s="4"/>
      <c r="B49" s="4"/>
      <c r="C49" s="4"/>
      <c r="D49" s="4"/>
      <c r="K49">
        <f t="shared" si="0"/>
        <v>0</v>
      </c>
      <c r="L49" t="e">
        <f t="shared" si="1"/>
        <v>#N/A</v>
      </c>
      <c r="M49">
        <f t="shared" si="2"/>
        <v>0</v>
      </c>
      <c r="N49">
        <f t="shared" si="3"/>
        <v>0</v>
      </c>
      <c r="O49" t="str">
        <f t="shared" si="4"/>
        <v xml:space="preserve"> </v>
      </c>
      <c r="P49">
        <f t="shared" si="5"/>
        <v>1</v>
      </c>
      <c r="R49" s="9"/>
      <c r="S49" s="189"/>
      <c r="T49" s="190"/>
      <c r="U49" s="192"/>
      <c r="V49" s="1"/>
      <c r="W49" s="180"/>
      <c r="X49" s="181"/>
      <c r="Y49" s="181"/>
      <c r="Z49" s="181"/>
      <c r="AA49" s="182"/>
      <c r="AB49" s="42"/>
      <c r="AC49" s="185"/>
      <c r="AD49" s="186"/>
      <c r="AE49" s="11"/>
    </row>
    <row r="50" spans="1:35">
      <c r="A50" s="4"/>
      <c r="B50" s="4"/>
      <c r="C50" s="4"/>
      <c r="D50" s="4"/>
      <c r="K50">
        <f t="shared" si="0"/>
        <v>0</v>
      </c>
      <c r="L50" t="e">
        <f t="shared" si="1"/>
        <v>#N/A</v>
      </c>
      <c r="M50">
        <f t="shared" si="2"/>
        <v>0</v>
      </c>
      <c r="N50">
        <f t="shared" si="3"/>
        <v>0</v>
      </c>
      <c r="O50" t="str">
        <f t="shared" si="4"/>
        <v xml:space="preserve"> </v>
      </c>
      <c r="P50">
        <f t="shared" si="5"/>
        <v>1</v>
      </c>
      <c r="R50" s="9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1"/>
    </row>
    <row r="51" spans="1:35">
      <c r="A51" s="4"/>
      <c r="B51" s="4"/>
      <c r="C51" s="4"/>
      <c r="D51" s="4"/>
      <c r="K51">
        <f t="shared" si="0"/>
        <v>0</v>
      </c>
      <c r="L51" t="e">
        <f t="shared" si="1"/>
        <v>#N/A</v>
      </c>
      <c r="M51">
        <f t="shared" si="2"/>
        <v>0</v>
      </c>
      <c r="N51">
        <f t="shared" si="3"/>
        <v>0</v>
      </c>
      <c r="O51" t="str">
        <f t="shared" si="4"/>
        <v xml:space="preserve"> </v>
      </c>
      <c r="P51">
        <f t="shared" si="5"/>
        <v>1</v>
      </c>
      <c r="R51" s="9"/>
      <c r="V51" s="30"/>
      <c r="W51" s="1"/>
      <c r="X51" s="1"/>
      <c r="Y51" s="1"/>
      <c r="Z51" s="1"/>
      <c r="AA51" s="1"/>
      <c r="AB51" s="1"/>
      <c r="AC51" s="1"/>
      <c r="AD51" s="1"/>
      <c r="AE51" s="11"/>
    </row>
    <row r="52" spans="1:35" ht="15.75" thickBot="1">
      <c r="A52" s="4"/>
      <c r="B52" s="4"/>
      <c r="C52" s="4"/>
      <c r="D52" s="4"/>
      <c r="K52">
        <f t="shared" si="0"/>
        <v>0</v>
      </c>
      <c r="L52" t="e">
        <f t="shared" si="1"/>
        <v>#N/A</v>
      </c>
      <c r="M52">
        <f t="shared" si="2"/>
        <v>0</v>
      </c>
      <c r="N52">
        <f t="shared" si="3"/>
        <v>0</v>
      </c>
      <c r="O52" t="str">
        <f t="shared" si="4"/>
        <v xml:space="preserve"> </v>
      </c>
      <c r="P52">
        <f t="shared" si="5"/>
        <v>1</v>
      </c>
      <c r="R52" s="9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1"/>
    </row>
    <row r="53" spans="1:35" ht="23.25" thickBot="1">
      <c r="A53" s="4"/>
      <c r="B53" s="4"/>
      <c r="C53" s="4"/>
      <c r="D53" s="4"/>
      <c r="K53">
        <f t="shared" si="0"/>
        <v>0</v>
      </c>
      <c r="L53" t="e">
        <f t="shared" si="1"/>
        <v>#N/A</v>
      </c>
      <c r="M53">
        <f t="shared" si="2"/>
        <v>0</v>
      </c>
      <c r="N53">
        <f t="shared" si="3"/>
        <v>0</v>
      </c>
      <c r="O53" t="str">
        <f t="shared" si="4"/>
        <v xml:space="preserve"> </v>
      </c>
      <c r="P53">
        <f t="shared" si="5"/>
        <v>1</v>
      </c>
      <c r="R53" s="37" t="s">
        <v>76</v>
      </c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1"/>
    </row>
    <row r="54" spans="1:35" ht="15.75" thickBot="1">
      <c r="A54" s="4"/>
      <c r="B54" s="4"/>
      <c r="C54" s="4"/>
      <c r="D54" s="4"/>
      <c r="K54">
        <f t="shared" si="0"/>
        <v>0</v>
      </c>
      <c r="L54" t="e">
        <f t="shared" si="1"/>
        <v>#N/A</v>
      </c>
      <c r="M54">
        <f t="shared" si="2"/>
        <v>0</v>
      </c>
      <c r="N54">
        <f t="shared" si="3"/>
        <v>0</v>
      </c>
      <c r="O54" t="str">
        <f t="shared" si="4"/>
        <v xml:space="preserve"> </v>
      </c>
      <c r="P54">
        <f t="shared" si="5"/>
        <v>1</v>
      </c>
      <c r="R54" s="15"/>
      <c r="AE54" s="23"/>
    </row>
    <row r="55" spans="1:35">
      <c r="A55" s="4"/>
      <c r="B55" s="4"/>
      <c r="C55" s="4"/>
      <c r="D55" s="4"/>
      <c r="K55">
        <f t="shared" si="0"/>
        <v>0</v>
      </c>
      <c r="L55" t="e">
        <f t="shared" si="1"/>
        <v>#N/A</v>
      </c>
      <c r="M55">
        <f t="shared" si="2"/>
        <v>0</v>
      </c>
      <c r="N55">
        <f t="shared" si="3"/>
        <v>0</v>
      </c>
      <c r="O55" t="str">
        <f t="shared" si="4"/>
        <v xml:space="preserve"> </v>
      </c>
      <c r="P55">
        <f t="shared" si="5"/>
        <v>1</v>
      </c>
      <c r="R55" s="31" t="s">
        <v>77</v>
      </c>
      <c r="S55" s="32"/>
      <c r="T55" s="32"/>
      <c r="U55" s="84" t="e">
        <f>IF(OR(R57 = "No cumple",R58="No cumple",R59="No cumple"), "No cumple", "Cumple")</f>
        <v>#N/A</v>
      </c>
      <c r="V55" s="28"/>
      <c r="W55" s="16"/>
      <c r="X55" s="29"/>
      <c r="Y55" s="35"/>
      <c r="Z55" s="28"/>
      <c r="AA55" s="28"/>
      <c r="AB55" s="28"/>
      <c r="AC55" s="28"/>
      <c r="AD55" s="28"/>
      <c r="AE55" s="29"/>
    </row>
    <row r="56" spans="1:35">
      <c r="A56" s="4"/>
      <c r="B56" s="4"/>
      <c r="C56" s="4"/>
      <c r="D56" s="4"/>
      <c r="K56">
        <f t="shared" si="0"/>
        <v>0</v>
      </c>
      <c r="L56" t="e">
        <f t="shared" si="1"/>
        <v>#N/A</v>
      </c>
      <c r="M56">
        <f t="shared" si="2"/>
        <v>0</v>
      </c>
      <c r="N56">
        <f t="shared" si="3"/>
        <v>0</v>
      </c>
      <c r="O56" t="str">
        <f t="shared" si="4"/>
        <v xml:space="preserve"> </v>
      </c>
      <c r="P56">
        <f t="shared" si="5"/>
        <v>1</v>
      </c>
      <c r="R56" s="33" t="s">
        <v>78</v>
      </c>
      <c r="S56" s="22"/>
      <c r="T56" s="22"/>
      <c r="U56" s="22"/>
      <c r="V56" s="22"/>
      <c r="W56" s="22"/>
      <c r="X56" s="23"/>
      <c r="Y56" s="15"/>
      <c r="Z56" s="58" t="s">
        <v>79</v>
      </c>
      <c r="AE56" s="23"/>
    </row>
    <row r="57" spans="1:35">
      <c r="A57" s="4"/>
      <c r="B57" s="4"/>
      <c r="C57" s="4"/>
      <c r="D57" s="4"/>
      <c r="K57">
        <f t="shared" si="0"/>
        <v>0</v>
      </c>
      <c r="L57" t="e">
        <f t="shared" si="1"/>
        <v>#N/A</v>
      </c>
      <c r="M57">
        <f t="shared" si="2"/>
        <v>0</v>
      </c>
      <c r="N57">
        <f t="shared" si="3"/>
        <v>0</v>
      </c>
      <c r="O57" t="str">
        <f t="shared" si="4"/>
        <v xml:space="preserve"> </v>
      </c>
      <c r="P57">
        <f t="shared" si="5"/>
        <v>1</v>
      </c>
      <c r="R57" s="55" t="str">
        <f>IF(S26 &lt; 24, "Cumple", "No cumple")</f>
        <v>Cumple</v>
      </c>
      <c r="S57" s="54" t="s">
        <v>80</v>
      </c>
      <c r="T57" s="22"/>
      <c r="U57" s="22"/>
      <c r="V57" s="22"/>
      <c r="W57" s="22"/>
      <c r="X57" s="23"/>
      <c r="Y57" s="15"/>
      <c r="Z57" s="59" t="s">
        <v>81</v>
      </c>
      <c r="AE57" s="23"/>
    </row>
    <row r="58" spans="1:35">
      <c r="A58" s="4"/>
      <c r="B58" s="4"/>
      <c r="C58" s="4"/>
      <c r="D58" s="4"/>
      <c r="K58">
        <f t="shared" si="0"/>
        <v>0</v>
      </c>
      <c r="L58" t="e">
        <f t="shared" si="1"/>
        <v>#N/A</v>
      </c>
      <c r="M58">
        <f t="shared" si="2"/>
        <v>0</v>
      </c>
      <c r="N58">
        <f t="shared" si="3"/>
        <v>0</v>
      </c>
      <c r="O58" t="str">
        <f t="shared" si="4"/>
        <v xml:space="preserve"> </v>
      </c>
      <c r="P58">
        <f t="shared" si="5"/>
        <v>1</v>
      </c>
      <c r="R58" s="56" t="str">
        <f>IF(OR(AD19 = FALSE(), AD20 = FALSE()), "Escríbalo", IF(AD19&gt;=AD20, "Cumple", "No cumple"))</f>
        <v>Escríbalo</v>
      </c>
      <c r="S58" s="54" t="s">
        <v>82</v>
      </c>
      <c r="T58" s="22"/>
      <c r="U58" s="22"/>
      <c r="V58" s="22"/>
      <c r="W58" s="22"/>
      <c r="X58" s="23"/>
      <c r="Y58" s="15"/>
      <c r="Z58" s="59" t="s">
        <v>83</v>
      </c>
      <c r="AE58" s="23"/>
    </row>
    <row r="59" spans="1:35">
      <c r="A59" s="4"/>
      <c r="B59" s="4"/>
      <c r="C59" s="4"/>
      <c r="K59">
        <f t="shared" si="0"/>
        <v>0</v>
      </c>
      <c r="L59" t="e">
        <f t="shared" si="1"/>
        <v>#N/A</v>
      </c>
      <c r="M59">
        <f t="shared" si="2"/>
        <v>0</v>
      </c>
      <c r="N59">
        <f t="shared" si="3"/>
        <v>0</v>
      </c>
      <c r="O59" t="str">
        <f t="shared" si="4"/>
        <v xml:space="preserve"> </v>
      </c>
      <c r="P59">
        <f t="shared" si="5"/>
        <v>1</v>
      </c>
      <c r="R59" s="57" t="e">
        <f>IF(V23 &gt;= 2, "Cumple", "No cumple")</f>
        <v>#N/A</v>
      </c>
      <c r="S59" s="54" t="s">
        <v>84</v>
      </c>
      <c r="T59" s="22"/>
      <c r="U59" s="22"/>
      <c r="V59" s="22"/>
      <c r="W59" s="22"/>
      <c r="X59" s="23"/>
      <c r="Y59" s="15"/>
      <c r="AE59" s="23"/>
    </row>
    <row r="60" spans="1:35" ht="15.75" thickBot="1">
      <c r="A60" s="4"/>
      <c r="B60" s="4"/>
      <c r="C60" s="4"/>
      <c r="K60">
        <f t="shared" si="0"/>
        <v>0</v>
      </c>
      <c r="L60" t="e">
        <f t="shared" si="1"/>
        <v>#N/A</v>
      </c>
      <c r="M60">
        <f t="shared" si="2"/>
        <v>0</v>
      </c>
      <c r="N60">
        <f t="shared" si="3"/>
        <v>0</v>
      </c>
      <c r="O60" t="str">
        <f t="shared" si="4"/>
        <v xml:space="preserve"> </v>
      </c>
      <c r="P60">
        <f t="shared" si="5"/>
        <v>1</v>
      </c>
      <c r="R60" s="17"/>
      <c r="S60" s="18"/>
      <c r="T60" s="18"/>
      <c r="U60" s="18"/>
      <c r="V60" s="18"/>
      <c r="W60" s="18"/>
      <c r="X60" s="19"/>
      <c r="Y60" s="17"/>
      <c r="Z60" s="18"/>
      <c r="AA60" s="18"/>
      <c r="AB60" s="18"/>
      <c r="AC60" s="18"/>
      <c r="AD60" s="18"/>
      <c r="AE60" s="19"/>
    </row>
    <row r="61" spans="1:35" ht="15.75" thickBot="1">
      <c r="A61" s="4"/>
      <c r="B61" s="4"/>
      <c r="C61" s="4"/>
      <c r="K61">
        <f t="shared" si="0"/>
        <v>0</v>
      </c>
      <c r="L61" t="e">
        <f t="shared" si="1"/>
        <v>#N/A</v>
      </c>
      <c r="M61">
        <f t="shared" si="2"/>
        <v>0</v>
      </c>
      <c r="N61">
        <f t="shared" si="3"/>
        <v>0</v>
      </c>
      <c r="O61" t="str">
        <f t="shared" si="4"/>
        <v xml:space="preserve"> </v>
      </c>
      <c r="P61">
        <f t="shared" si="5"/>
        <v>1</v>
      </c>
      <c r="R61" s="31" t="s">
        <v>85</v>
      </c>
      <c r="S61" s="36" t="s">
        <v>86</v>
      </c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1"/>
    </row>
    <row r="62" spans="1:35">
      <c r="A62" s="4"/>
      <c r="B62" s="4"/>
      <c r="C62" s="4"/>
      <c r="K62">
        <f t="shared" si="0"/>
        <v>0</v>
      </c>
      <c r="L62" t="e">
        <f t="shared" si="1"/>
        <v>#N/A</v>
      </c>
      <c r="M62">
        <f t="shared" si="2"/>
        <v>0</v>
      </c>
      <c r="N62">
        <f t="shared" si="3"/>
        <v>0</v>
      </c>
      <c r="O62" t="str">
        <f t="shared" si="4"/>
        <v xml:space="preserve"> </v>
      </c>
      <c r="P62">
        <f t="shared" si="5"/>
        <v>1</v>
      </c>
      <c r="R62" s="62"/>
      <c r="S62" s="63"/>
      <c r="T62" s="63"/>
      <c r="U62" s="63"/>
      <c r="V62" s="63"/>
      <c r="W62" s="63"/>
      <c r="X62" s="64"/>
      <c r="Y62" s="54"/>
      <c r="Z62" s="63"/>
      <c r="AA62" s="54"/>
      <c r="AB62" s="54"/>
      <c r="AC62" s="54"/>
      <c r="AD62" s="54"/>
      <c r="AE62" s="65"/>
      <c r="AF62" s="22"/>
      <c r="AG62" s="22"/>
      <c r="AH62" s="22"/>
      <c r="AI62" s="22"/>
    </row>
    <row r="63" spans="1:35">
      <c r="A63" s="4"/>
      <c r="B63" s="4"/>
      <c r="C63" s="4"/>
      <c r="K63">
        <f t="shared" si="0"/>
        <v>0</v>
      </c>
      <c r="L63" t="e">
        <f t="shared" si="1"/>
        <v>#N/A</v>
      </c>
      <c r="M63">
        <f t="shared" si="2"/>
        <v>0</v>
      </c>
      <c r="N63">
        <f t="shared" si="3"/>
        <v>0</v>
      </c>
      <c r="O63" t="str">
        <f t="shared" si="4"/>
        <v xml:space="preserve"> </v>
      </c>
      <c r="P63">
        <f t="shared" si="5"/>
        <v>1</v>
      </c>
      <c r="R63" s="85" t="s">
        <v>87</v>
      </c>
      <c r="S63" s="54"/>
      <c r="T63" s="66" t="e">
        <f>IF(AND(R64= "Cumple",R65= "Cumple",R73= "Cumple",R66= "Cumple"), "Cumple", "No cumple")</f>
        <v>#N/A</v>
      </c>
      <c r="U63" s="67"/>
      <c r="V63" s="54"/>
      <c r="W63" s="54"/>
      <c r="X63" s="68"/>
      <c r="Y63" s="86" t="s">
        <v>88</v>
      </c>
      <c r="Z63" s="54"/>
      <c r="AA63" s="66" t="e">
        <f>IF(AND(Y64= "Cumple",Y65= "Cumple",Y66= "Cumple",Y72= "Cumple"), "Cumple", "No cumple")</f>
        <v>#N/A</v>
      </c>
      <c r="AB63" s="54"/>
      <c r="AC63" s="54"/>
      <c r="AD63" s="54"/>
      <c r="AE63" s="69"/>
    </row>
    <row r="64" spans="1:35">
      <c r="A64" s="4"/>
      <c r="B64" s="4"/>
      <c r="C64" s="4"/>
      <c r="K64">
        <f t="shared" si="0"/>
        <v>0</v>
      </c>
      <c r="L64" t="e">
        <f t="shared" si="1"/>
        <v>#N/A</v>
      </c>
      <c r="M64">
        <f t="shared" si="2"/>
        <v>0</v>
      </c>
      <c r="N64">
        <f t="shared" si="3"/>
        <v>0</v>
      </c>
      <c r="O64" t="str">
        <f t="shared" si="4"/>
        <v xml:space="preserve"> </v>
      </c>
      <c r="P64">
        <f t="shared" si="5"/>
        <v>1</v>
      </c>
      <c r="R64" s="55" t="e">
        <f>IF(V23 &gt;= 3, "Cumple", "No cumple")</f>
        <v>#N/A</v>
      </c>
      <c r="S64" s="54" t="s">
        <v>89</v>
      </c>
      <c r="T64" s="54"/>
      <c r="U64" s="54"/>
      <c r="V64" s="54"/>
      <c r="W64" s="54"/>
      <c r="X64" s="68"/>
      <c r="Y64" s="54" t="e">
        <f>IF(V23 &gt;= 2.9, "Cumple", "No cumple")</f>
        <v>#N/A</v>
      </c>
      <c r="Z64" s="54" t="s">
        <v>90</v>
      </c>
      <c r="AA64" s="54"/>
      <c r="AB64" s="54"/>
      <c r="AC64" s="54"/>
      <c r="AD64" s="54"/>
      <c r="AE64" s="69"/>
      <c r="AF64" s="22"/>
      <c r="AG64" s="22"/>
      <c r="AH64" s="22"/>
      <c r="AI64" s="22"/>
    </row>
    <row r="65" spans="1:35">
      <c r="A65" s="4"/>
      <c r="B65" s="4"/>
      <c r="C65" s="4"/>
      <c r="K65">
        <f t="shared" si="0"/>
        <v>0</v>
      </c>
      <c r="L65" t="e">
        <f t="shared" si="1"/>
        <v>#N/A</v>
      </c>
      <c r="M65">
        <f t="shared" si="2"/>
        <v>0</v>
      </c>
      <c r="N65">
        <f t="shared" si="3"/>
        <v>0</v>
      </c>
      <c r="O65" t="str">
        <f t="shared" si="4"/>
        <v xml:space="preserve"> </v>
      </c>
      <c r="P65">
        <f t="shared" si="5"/>
        <v>1</v>
      </c>
      <c r="R65" s="55" t="e">
        <f>IF(S23 &gt;=3, "Cumple", "No cumple")</f>
        <v>#N/A</v>
      </c>
      <c r="S65" s="54" t="s">
        <v>91</v>
      </c>
      <c r="T65" s="54"/>
      <c r="U65" s="54"/>
      <c r="V65" s="54"/>
      <c r="W65" s="54"/>
      <c r="X65" s="68"/>
      <c r="Y65" s="54" t="e">
        <f>IF(S23 &gt;=2.9, "Cumple", "No cumple")</f>
        <v>#N/A</v>
      </c>
      <c r="Z65" s="54" t="s">
        <v>92</v>
      </c>
      <c r="AA65" s="67"/>
      <c r="AB65" s="54"/>
      <c r="AC65" s="54"/>
      <c r="AD65" s="54"/>
      <c r="AE65" s="69"/>
      <c r="AH65" s="22"/>
      <c r="AI65" s="22"/>
    </row>
    <row r="66" spans="1:35">
      <c r="K66">
        <f t="shared" si="0"/>
        <v>0</v>
      </c>
      <c r="L66" t="e">
        <f t="shared" si="1"/>
        <v>#N/A</v>
      </c>
      <c r="M66">
        <f t="shared" si="2"/>
        <v>0</v>
      </c>
      <c r="N66">
        <f t="shared" si="3"/>
        <v>0</v>
      </c>
      <c r="O66" t="str">
        <f t="shared" si="4"/>
        <v xml:space="preserve"> </v>
      </c>
      <c r="P66">
        <f t="shared" si="5"/>
        <v>1</v>
      </c>
      <c r="R66" s="55" t="str">
        <f>IF(SUM(S67*3,S68*3,S70*3,S71*3,V68*5,S69*4,V70,V71)&gt;=9,  "Cumple", "No cumple")</f>
        <v>No cumple</v>
      </c>
      <c r="S66" s="54" t="s">
        <v>93</v>
      </c>
      <c r="T66" s="54"/>
      <c r="U66" s="54"/>
      <c r="V66" s="70"/>
      <c r="W66" s="54"/>
      <c r="X66" s="68"/>
      <c r="Y66" s="54" t="str">
        <f>IF(AND( OR( AND(Z67,Z68), AC68), Z69, Z70,AC70), "Cumple", "No cumple")</f>
        <v>No cumple</v>
      </c>
      <c r="Z66" s="54" t="s">
        <v>94</v>
      </c>
      <c r="AA66" s="67"/>
      <c r="AB66" s="54"/>
      <c r="AC66" s="70"/>
      <c r="AD66" s="54"/>
      <c r="AE66" s="69"/>
      <c r="AH66" s="22"/>
      <c r="AI66" s="22"/>
    </row>
    <row r="67" spans="1:35">
      <c r="K67">
        <f t="shared" ref="K67:K94" si="7">IF(OR(A67="MATE",A67="QUIM",A67="FISI",A67="INGE"),1,0)</f>
        <v>0</v>
      </c>
      <c r="L67" t="e">
        <f t="shared" ref="L67:L94" si="8">VLOOKUP(D67,$R$2:$S$8,2,FALSE)</f>
        <v>#N/A</v>
      </c>
      <c r="M67">
        <f t="shared" ref="M67:M94" si="9">IF(NOT(OR(D67="P",D67="W")),C67,0)</f>
        <v>0</v>
      </c>
      <c r="N67">
        <f t="shared" ref="N67:N94" si="10">K67*M67</f>
        <v>0</v>
      </c>
      <c r="O67" t="str">
        <f t="shared" ref="O67:O94" si="11">IF(P67=1,A67 &amp; " " &amp; B67,"")</f>
        <v xml:space="preserve"> </v>
      </c>
      <c r="P67">
        <f t="shared" ref="P67:P94" si="12">IF(OR(AND(A67="INCI",OR(D67="A",D67="B",D67="C",D67="P")),NOT(OR(D67="F",D67="W"))),1,0)</f>
        <v>1</v>
      </c>
      <c r="R67" s="71"/>
      <c r="S67" s="54">
        <f>IFERROR(T29, 0)</f>
        <v>0</v>
      </c>
      <c r="T67" s="54" t="s">
        <v>95</v>
      </c>
      <c r="U67" s="54"/>
      <c r="V67" s="67"/>
      <c r="W67" s="54"/>
      <c r="X67" s="68"/>
      <c r="Y67" s="54"/>
      <c r="Z67" s="54">
        <f>IFERROR(T29, 0)</f>
        <v>0</v>
      </c>
      <c r="AA67" s="54" t="s">
        <v>96</v>
      </c>
      <c r="AB67" s="54"/>
      <c r="AC67" s="67"/>
      <c r="AD67" s="54"/>
      <c r="AE67" s="69"/>
      <c r="AH67" s="22"/>
      <c r="AI67" s="22"/>
    </row>
    <row r="68" spans="1:35">
      <c r="K68">
        <f t="shared" si="7"/>
        <v>0</v>
      </c>
      <c r="L68" t="e">
        <f t="shared" si="8"/>
        <v>#N/A</v>
      </c>
      <c r="M68">
        <f t="shared" si="9"/>
        <v>0</v>
      </c>
      <c r="N68">
        <f t="shared" si="10"/>
        <v>0</v>
      </c>
      <c r="O68" t="str">
        <f t="shared" si="11"/>
        <v xml:space="preserve"> </v>
      </c>
      <c r="P68">
        <f t="shared" si="12"/>
        <v>1</v>
      </c>
      <c r="R68" s="55"/>
      <c r="S68" s="54">
        <f>IFERROR(T30, 0)</f>
        <v>0</v>
      </c>
      <c r="T68" s="54" t="s">
        <v>97</v>
      </c>
      <c r="U68" s="54"/>
      <c r="V68" s="67">
        <f>IFERROR(T31, 0)</f>
        <v>0</v>
      </c>
      <c r="W68" s="54" t="s">
        <v>98</v>
      </c>
      <c r="X68" s="68"/>
      <c r="Y68" s="54"/>
      <c r="Z68" s="54">
        <f>IFERROR(T30, 0)</f>
        <v>0</v>
      </c>
      <c r="AA68" s="54" t="s">
        <v>49</v>
      </c>
      <c r="AB68" s="54"/>
      <c r="AC68" s="67">
        <f>IFERROR(T31, 0)</f>
        <v>0</v>
      </c>
      <c r="AD68" s="54" t="s">
        <v>50</v>
      </c>
      <c r="AE68" s="69"/>
      <c r="AH68" s="22"/>
      <c r="AI68" s="22"/>
    </row>
    <row r="69" spans="1:35">
      <c r="K69">
        <f t="shared" si="7"/>
        <v>0</v>
      </c>
      <c r="L69" t="e">
        <f t="shared" si="8"/>
        <v>#N/A</v>
      </c>
      <c r="M69">
        <f t="shared" si="9"/>
        <v>0</v>
      </c>
      <c r="N69">
        <f t="shared" si="10"/>
        <v>0</v>
      </c>
      <c r="O69" t="str">
        <f t="shared" si="11"/>
        <v xml:space="preserve"> </v>
      </c>
      <c r="P69">
        <f t="shared" si="12"/>
        <v>1</v>
      </c>
      <c r="R69" s="55"/>
      <c r="S69" s="54">
        <f>IFERROR(T32, 0)</f>
        <v>0</v>
      </c>
      <c r="T69" s="54" t="s">
        <v>99</v>
      </c>
      <c r="U69" s="54"/>
      <c r="V69" s="67"/>
      <c r="W69" s="54"/>
      <c r="X69" s="68"/>
      <c r="Y69" s="54"/>
      <c r="Z69" s="54">
        <f>IFERROR(T32, 0)</f>
        <v>0</v>
      </c>
      <c r="AA69" s="54" t="s">
        <v>100</v>
      </c>
      <c r="AB69" s="54"/>
      <c r="AC69" s="67"/>
      <c r="AD69" s="54"/>
      <c r="AE69" s="69"/>
      <c r="AH69" s="22"/>
      <c r="AI69" s="22"/>
    </row>
    <row r="70" spans="1:35">
      <c r="K70">
        <f t="shared" si="7"/>
        <v>0</v>
      </c>
      <c r="L70" t="e">
        <f t="shared" si="8"/>
        <v>#N/A</v>
      </c>
      <c r="M70">
        <f t="shared" si="9"/>
        <v>0</v>
      </c>
      <c r="N70">
        <f t="shared" si="10"/>
        <v>0</v>
      </c>
      <c r="O70" t="str">
        <f t="shared" si="11"/>
        <v xml:space="preserve"> </v>
      </c>
      <c r="P70">
        <f t="shared" si="12"/>
        <v>1</v>
      </c>
      <c r="R70" s="55"/>
      <c r="S70" s="54">
        <f>IFERROR(T35, 0)</f>
        <v>0</v>
      </c>
      <c r="T70" s="54" t="s">
        <v>101</v>
      </c>
      <c r="U70" s="54"/>
      <c r="V70" s="54">
        <f>IFERROR(T36, 0)</f>
        <v>0</v>
      </c>
      <c r="W70" s="54" t="s">
        <v>102</v>
      </c>
      <c r="X70" s="68"/>
      <c r="Y70" s="54"/>
      <c r="Z70" s="54">
        <f>IFERROR(T35, 0)</f>
        <v>0</v>
      </c>
      <c r="AA70" s="54" t="s">
        <v>103</v>
      </c>
      <c r="AB70" s="54"/>
      <c r="AC70" s="54">
        <f>IFERROR(T36, 0)</f>
        <v>0</v>
      </c>
      <c r="AD70" s="54" t="s">
        <v>56</v>
      </c>
      <c r="AE70" s="69"/>
      <c r="AH70" s="22"/>
      <c r="AI70" s="22"/>
    </row>
    <row r="71" spans="1:35">
      <c r="K71">
        <f t="shared" si="7"/>
        <v>0</v>
      </c>
      <c r="L71" t="e">
        <f t="shared" si="8"/>
        <v>#N/A</v>
      </c>
      <c r="M71">
        <f t="shared" si="9"/>
        <v>0</v>
      </c>
      <c r="N71">
        <f t="shared" si="10"/>
        <v>0</v>
      </c>
      <c r="O71" t="str">
        <f t="shared" si="11"/>
        <v xml:space="preserve"> </v>
      </c>
      <c r="P71">
        <f t="shared" si="12"/>
        <v>1</v>
      </c>
      <c r="R71" s="55"/>
      <c r="S71" s="54"/>
      <c r="T71" s="54"/>
      <c r="U71" s="54"/>
      <c r="V71" s="54"/>
      <c r="W71" s="54"/>
      <c r="X71" s="68"/>
      <c r="Y71" s="54"/>
      <c r="Z71" s="54"/>
      <c r="AA71" s="54"/>
      <c r="AB71" s="54"/>
      <c r="AC71" s="54"/>
      <c r="AD71" s="54"/>
      <c r="AE71" s="69"/>
      <c r="AH71" s="22"/>
    </row>
    <row r="72" spans="1:35">
      <c r="K72">
        <f t="shared" si="7"/>
        <v>0</v>
      </c>
      <c r="L72" t="e">
        <f t="shared" si="8"/>
        <v>#N/A</v>
      </c>
      <c r="M72">
        <f t="shared" si="9"/>
        <v>0</v>
      </c>
      <c r="N72">
        <f t="shared" si="10"/>
        <v>0</v>
      </c>
      <c r="O72" t="str">
        <f t="shared" si="11"/>
        <v xml:space="preserve"> </v>
      </c>
      <c r="P72">
        <f t="shared" si="12"/>
        <v>1</v>
      </c>
      <c r="R72" s="55"/>
      <c r="S72" s="70"/>
      <c r="T72" s="54"/>
      <c r="U72" s="54"/>
      <c r="V72" s="54"/>
      <c r="W72" s="54"/>
      <c r="X72" s="68"/>
      <c r="Y72" s="54" t="e">
        <f>IF(Y26 &gt;= 80%, "Cumple", "No cumple")</f>
        <v>#DIV/0!</v>
      </c>
      <c r="Z72" s="54" t="s">
        <v>104</v>
      </c>
      <c r="AA72" s="54"/>
      <c r="AB72" s="54"/>
      <c r="AC72" s="54"/>
      <c r="AD72" s="54"/>
      <c r="AE72" s="69"/>
      <c r="AH72" s="22"/>
      <c r="AI72" s="22"/>
    </row>
    <row r="73" spans="1:35">
      <c r="K73">
        <f t="shared" si="7"/>
        <v>0</v>
      </c>
      <c r="L73" t="e">
        <f t="shared" si="8"/>
        <v>#N/A</v>
      </c>
      <c r="M73">
        <f t="shared" si="9"/>
        <v>0</v>
      </c>
      <c r="N73">
        <f t="shared" si="10"/>
        <v>0</v>
      </c>
      <c r="O73" t="str">
        <f t="shared" si="11"/>
        <v xml:space="preserve"> </v>
      </c>
      <c r="P73">
        <f t="shared" si="12"/>
        <v>1</v>
      </c>
      <c r="R73" s="55" t="e">
        <f>IF(Y26 &gt;= 80%, "Cumple", "No cumple")</f>
        <v>#DIV/0!</v>
      </c>
      <c r="S73" s="54" t="s">
        <v>104</v>
      </c>
      <c r="T73" s="54"/>
      <c r="U73" s="54"/>
      <c r="V73" s="54"/>
      <c r="W73" s="54"/>
      <c r="X73" s="68"/>
      <c r="Y73" s="67"/>
      <c r="Z73" s="67"/>
      <c r="AA73" s="67"/>
      <c r="AB73" s="67"/>
      <c r="AC73" s="67"/>
      <c r="AD73" s="67"/>
      <c r="AE73" s="69"/>
      <c r="AH73" s="22"/>
      <c r="AI73" s="22"/>
    </row>
    <row r="74" spans="1:35">
      <c r="K74">
        <f t="shared" si="7"/>
        <v>0</v>
      </c>
      <c r="L74" t="e">
        <f t="shared" si="8"/>
        <v>#N/A</v>
      </c>
      <c r="M74">
        <f t="shared" si="9"/>
        <v>0</v>
      </c>
      <c r="N74">
        <f t="shared" si="10"/>
        <v>0</v>
      </c>
      <c r="O74" t="str">
        <f t="shared" si="11"/>
        <v xml:space="preserve"> </v>
      </c>
      <c r="P74">
        <f t="shared" si="12"/>
        <v>1</v>
      </c>
      <c r="R74" s="72"/>
      <c r="S74" s="73"/>
      <c r="T74" s="73"/>
      <c r="U74" s="73"/>
      <c r="V74" s="73"/>
      <c r="W74" s="73"/>
      <c r="X74" s="74"/>
      <c r="Y74" s="75"/>
      <c r="Z74" s="75"/>
      <c r="AA74" s="75"/>
      <c r="AB74" s="75"/>
      <c r="AC74" s="75"/>
      <c r="AD74" s="75"/>
      <c r="AE74" s="76"/>
      <c r="AH74" s="22"/>
      <c r="AI74" s="22"/>
    </row>
    <row r="75" spans="1:35">
      <c r="K75">
        <f t="shared" si="7"/>
        <v>0</v>
      </c>
      <c r="L75" t="e">
        <f t="shared" si="8"/>
        <v>#N/A</v>
      </c>
      <c r="M75">
        <f t="shared" si="9"/>
        <v>0</v>
      </c>
      <c r="N75">
        <f t="shared" si="10"/>
        <v>0</v>
      </c>
      <c r="O75" t="str">
        <f t="shared" si="11"/>
        <v xml:space="preserve"> </v>
      </c>
      <c r="P75">
        <f t="shared" si="12"/>
        <v>1</v>
      </c>
      <c r="R75" s="85" t="s">
        <v>105</v>
      </c>
      <c r="S75" s="54"/>
      <c r="T75" s="66" t="e">
        <f>IF(AND(R76= "Cumple",R77= "Cumple",R78= "Cumple",R87= "Cumple"), "Cumple", "No cumple")</f>
        <v>#N/A</v>
      </c>
      <c r="U75" s="54"/>
      <c r="V75" s="54"/>
      <c r="W75" s="54"/>
      <c r="X75" s="77"/>
      <c r="Y75" s="86" t="s">
        <v>106</v>
      </c>
      <c r="Z75" s="54"/>
      <c r="AA75" s="66" t="e">
        <f>IF(AND(Y76= "Cumple",Y77= "Cumple",Y78= "Cumple",Y91= "Cumple"), "Cumple", "No cumple")</f>
        <v>#N/A</v>
      </c>
      <c r="AB75" s="54"/>
      <c r="AC75" s="54"/>
      <c r="AD75" s="54"/>
      <c r="AE75" s="69"/>
      <c r="AI75" s="22"/>
    </row>
    <row r="76" spans="1:35">
      <c r="K76">
        <f t="shared" si="7"/>
        <v>0</v>
      </c>
      <c r="L76" t="e">
        <f t="shared" si="8"/>
        <v>#N/A</v>
      </c>
      <c r="M76">
        <f t="shared" si="9"/>
        <v>0</v>
      </c>
      <c r="N76">
        <f t="shared" si="10"/>
        <v>0</v>
      </c>
      <c r="O76" t="str">
        <f t="shared" si="11"/>
        <v xml:space="preserve"> </v>
      </c>
      <c r="P76">
        <f t="shared" si="12"/>
        <v>1</v>
      </c>
      <c r="R76" s="55" t="e">
        <f>IF(V23 &gt;= 2.7, "Cumple", "No cumple")</f>
        <v>#N/A</v>
      </c>
      <c r="S76" s="54" t="s">
        <v>107</v>
      </c>
      <c r="T76" s="54"/>
      <c r="U76" s="54"/>
      <c r="V76" s="54"/>
      <c r="W76" s="54"/>
      <c r="X76" s="77"/>
      <c r="Y76" s="54" t="e">
        <f>IF(V23 &gt;= 2, "Cumple", "No cumple")</f>
        <v>#N/A</v>
      </c>
      <c r="Z76" s="54" t="s">
        <v>108</v>
      </c>
      <c r="AA76" s="54"/>
      <c r="AB76" s="54"/>
      <c r="AC76" s="54"/>
      <c r="AD76" s="54"/>
      <c r="AE76" s="65"/>
      <c r="AI76" s="22"/>
    </row>
    <row r="77" spans="1:35">
      <c r="K77">
        <f t="shared" si="7"/>
        <v>0</v>
      </c>
      <c r="L77" t="e">
        <f t="shared" si="8"/>
        <v>#N/A</v>
      </c>
      <c r="M77">
        <f t="shared" si="9"/>
        <v>0</v>
      </c>
      <c r="N77">
        <f t="shared" si="10"/>
        <v>0</v>
      </c>
      <c r="O77" t="str">
        <f t="shared" si="11"/>
        <v xml:space="preserve"> </v>
      </c>
      <c r="P77">
        <f t="shared" si="12"/>
        <v>1</v>
      </c>
      <c r="R77" s="55" t="e">
        <f>IF(S23 &gt;=2.7, "Cumple", "No cumple")</f>
        <v>#N/A</v>
      </c>
      <c r="S77" s="54" t="s">
        <v>109</v>
      </c>
      <c r="T77" s="54"/>
      <c r="U77" s="54"/>
      <c r="V77" s="54"/>
      <c r="W77" s="54"/>
      <c r="X77" s="77"/>
      <c r="Y77" s="54" t="e">
        <f>IF(S23 &gt;=2.5, "Cumple", "No cumple")</f>
        <v>#N/A</v>
      </c>
      <c r="Z77" s="54" t="s">
        <v>110</v>
      </c>
      <c r="AA77" s="54"/>
      <c r="AB77" s="54"/>
      <c r="AC77" s="54"/>
      <c r="AD77" s="54"/>
      <c r="AE77" s="65"/>
      <c r="AI77" s="22"/>
    </row>
    <row r="78" spans="1:35">
      <c r="K78">
        <f t="shared" si="7"/>
        <v>0</v>
      </c>
      <c r="L78" t="e">
        <f t="shared" si="8"/>
        <v>#N/A</v>
      </c>
      <c r="M78">
        <f t="shared" si="9"/>
        <v>0</v>
      </c>
      <c r="N78">
        <f t="shared" si="10"/>
        <v>0</v>
      </c>
      <c r="O78" t="str">
        <f t="shared" si="11"/>
        <v xml:space="preserve"> </v>
      </c>
      <c r="P78">
        <f t="shared" si="12"/>
        <v>1</v>
      </c>
      <c r="R78" s="55" t="e">
        <f>IF(AND(OR(AND(S79,S80), V80), S81,S82,S83,#REF!,S84,V83,#REF!,V84), "Cumple", "No cumple")</f>
        <v>#REF!</v>
      </c>
      <c r="S78" s="54" t="s">
        <v>94</v>
      </c>
      <c r="T78" s="54"/>
      <c r="U78" s="54"/>
      <c r="V78" s="70"/>
      <c r="W78" s="54"/>
      <c r="X78" s="77"/>
      <c r="Y78" s="54" t="e">
        <f>IF(AND(OR(AND(Z79,Z80), AC80), Z81,Z82,Z83,Z84,#REF!,Z85,Z86,Z87,Z88,Z89,AC86,AC85,#REF!,AC84), "Cumple", "No cumple")</f>
        <v>#REF!</v>
      </c>
      <c r="Z78" s="54" t="s">
        <v>94</v>
      </c>
      <c r="AA78" s="54"/>
      <c r="AB78" s="54"/>
      <c r="AC78" s="70"/>
      <c r="AD78" s="54"/>
      <c r="AE78" s="69"/>
      <c r="AF78" s="22"/>
      <c r="AG78" s="22"/>
      <c r="AH78" s="22"/>
      <c r="AI78" s="22"/>
    </row>
    <row r="79" spans="1:35">
      <c r="K79">
        <f t="shared" si="7"/>
        <v>0</v>
      </c>
      <c r="L79" t="e">
        <f t="shared" si="8"/>
        <v>#N/A</v>
      </c>
      <c r="M79">
        <f t="shared" si="9"/>
        <v>0</v>
      </c>
      <c r="N79">
        <f t="shared" si="10"/>
        <v>0</v>
      </c>
      <c r="O79" t="str">
        <f t="shared" si="11"/>
        <v xml:space="preserve"> </v>
      </c>
      <c r="P79">
        <f t="shared" si="12"/>
        <v>1</v>
      </c>
      <c r="R79" s="55"/>
      <c r="S79" s="54">
        <f>IFERROR(T29, 0)</f>
        <v>0</v>
      </c>
      <c r="T79" s="54" t="s">
        <v>96</v>
      </c>
      <c r="U79" s="54"/>
      <c r="V79" s="67"/>
      <c r="W79" s="54"/>
      <c r="X79" s="77"/>
      <c r="Y79" s="54"/>
      <c r="Z79" s="54">
        <f>IFERROR(T29, 0)</f>
        <v>0</v>
      </c>
      <c r="AA79" s="54" t="s">
        <v>111</v>
      </c>
      <c r="AB79" s="54"/>
      <c r="AC79" s="67"/>
      <c r="AD79" s="54"/>
      <c r="AE79" s="69"/>
      <c r="AF79" s="22"/>
      <c r="AG79" s="22"/>
      <c r="AH79" s="22"/>
      <c r="AI79" s="22"/>
    </row>
    <row r="80" spans="1:35">
      <c r="K80">
        <f t="shared" si="7"/>
        <v>0</v>
      </c>
      <c r="L80" t="e">
        <f t="shared" si="8"/>
        <v>#N/A</v>
      </c>
      <c r="M80">
        <f t="shared" si="9"/>
        <v>0</v>
      </c>
      <c r="N80">
        <f t="shared" si="10"/>
        <v>0</v>
      </c>
      <c r="O80" t="str">
        <f t="shared" si="11"/>
        <v xml:space="preserve"> </v>
      </c>
      <c r="P80">
        <f t="shared" si="12"/>
        <v>1</v>
      </c>
      <c r="R80" s="55"/>
      <c r="S80" s="54">
        <f>IFERROR(T30, 0)</f>
        <v>0</v>
      </c>
      <c r="T80" s="54" t="s">
        <v>112</v>
      </c>
      <c r="U80" s="54"/>
      <c r="V80" s="67">
        <f>IFERROR(T31, 0)</f>
        <v>0</v>
      </c>
      <c r="W80" s="54" t="s">
        <v>50</v>
      </c>
      <c r="X80" s="77"/>
      <c r="Y80" s="54"/>
      <c r="Z80" s="54">
        <f>IFERROR(T30, 0)</f>
        <v>0</v>
      </c>
      <c r="AA80" s="54" t="s">
        <v>112</v>
      </c>
      <c r="AB80" s="54"/>
      <c r="AC80" s="67">
        <f>IFERROR(T31, 0)</f>
        <v>0</v>
      </c>
      <c r="AD80" s="54" t="s">
        <v>50</v>
      </c>
      <c r="AE80" s="69"/>
      <c r="AH80" s="22"/>
      <c r="AI80" s="22"/>
    </row>
    <row r="81" spans="11:35">
      <c r="K81">
        <f t="shared" si="7"/>
        <v>0</v>
      </c>
      <c r="L81" t="e">
        <f t="shared" si="8"/>
        <v>#N/A</v>
      </c>
      <c r="M81">
        <f t="shared" si="9"/>
        <v>0</v>
      </c>
      <c r="N81">
        <f t="shared" si="10"/>
        <v>0</v>
      </c>
      <c r="O81" t="str">
        <f t="shared" si="11"/>
        <v xml:space="preserve"> </v>
      </c>
      <c r="P81">
        <f t="shared" si="12"/>
        <v>1</v>
      </c>
      <c r="R81" s="55"/>
      <c r="S81" s="54">
        <f>IFERROR(T32, 0)</f>
        <v>0</v>
      </c>
      <c r="T81" s="54" t="s">
        <v>100</v>
      </c>
      <c r="U81" s="54"/>
      <c r="V81" s="67"/>
      <c r="W81" s="67"/>
      <c r="X81" s="77"/>
      <c r="Y81" s="54"/>
      <c r="Z81" s="54">
        <f>IFERROR(T32, 0)</f>
        <v>0</v>
      </c>
      <c r="AA81" s="54" t="s">
        <v>100</v>
      </c>
      <c r="AB81" s="54"/>
      <c r="AC81" s="67"/>
      <c r="AD81" s="54"/>
      <c r="AE81" s="69"/>
      <c r="AH81" s="22"/>
      <c r="AI81" s="22"/>
    </row>
    <row r="82" spans="11:35">
      <c r="K82">
        <f t="shared" si="7"/>
        <v>0</v>
      </c>
      <c r="L82" t="e">
        <f t="shared" si="8"/>
        <v>#N/A</v>
      </c>
      <c r="M82">
        <f t="shared" si="9"/>
        <v>0</v>
      </c>
      <c r="N82">
        <f t="shared" si="10"/>
        <v>0</v>
      </c>
      <c r="O82" t="str">
        <f t="shared" si="11"/>
        <v xml:space="preserve"> </v>
      </c>
      <c r="P82">
        <f t="shared" si="12"/>
        <v>1</v>
      </c>
      <c r="R82" s="55"/>
      <c r="S82" s="54">
        <f>IFERROR(T33, 0)</f>
        <v>0</v>
      </c>
      <c r="T82" s="54" t="s">
        <v>53</v>
      </c>
      <c r="U82" s="54"/>
      <c r="V82" s="54"/>
      <c r="W82" s="54"/>
      <c r="X82" s="77"/>
      <c r="Y82" s="54"/>
      <c r="Z82" s="54">
        <f>IFERROR(T33, 0)</f>
        <v>0</v>
      </c>
      <c r="AA82" s="54" t="s">
        <v>53</v>
      </c>
      <c r="AB82" s="54"/>
      <c r="AC82" s="54"/>
      <c r="AD82" s="54"/>
      <c r="AE82" s="69"/>
      <c r="AH82" s="22"/>
      <c r="AI82" s="22"/>
    </row>
    <row r="83" spans="11:35">
      <c r="K83">
        <f t="shared" si="7"/>
        <v>0</v>
      </c>
      <c r="L83" t="e">
        <f t="shared" si="8"/>
        <v>#N/A</v>
      </c>
      <c r="M83">
        <f t="shared" si="9"/>
        <v>0</v>
      </c>
      <c r="N83">
        <f t="shared" si="10"/>
        <v>0</v>
      </c>
      <c r="O83" t="str">
        <f t="shared" si="11"/>
        <v xml:space="preserve"> </v>
      </c>
      <c r="P83">
        <f t="shared" si="12"/>
        <v>1</v>
      </c>
      <c r="R83" s="55"/>
      <c r="S83" s="54">
        <f>IFERROR(T35, 0)</f>
        <v>0</v>
      </c>
      <c r="T83" s="54" t="s">
        <v>103</v>
      </c>
      <c r="U83" s="54"/>
      <c r="V83" s="54">
        <f>IFERROR(T36, 0)</f>
        <v>0</v>
      </c>
      <c r="W83" s="54" t="s">
        <v>56</v>
      </c>
      <c r="X83" s="77"/>
      <c r="Y83" s="54"/>
      <c r="Z83" s="54">
        <f>IFERROR(T34, 0)</f>
        <v>0</v>
      </c>
      <c r="AA83" s="54" t="s">
        <v>54</v>
      </c>
      <c r="AB83" s="54"/>
      <c r="AC83" s="54"/>
      <c r="AD83" s="54"/>
      <c r="AE83" s="69"/>
      <c r="AH83" s="22"/>
      <c r="AI83" s="22"/>
    </row>
    <row r="84" spans="11:35">
      <c r="K84">
        <f t="shared" si="7"/>
        <v>0</v>
      </c>
      <c r="L84" t="e">
        <f t="shared" si="8"/>
        <v>#N/A</v>
      </c>
      <c r="M84">
        <f t="shared" si="9"/>
        <v>0</v>
      </c>
      <c r="N84">
        <f t="shared" si="10"/>
        <v>0</v>
      </c>
      <c r="O84" t="str">
        <f t="shared" si="11"/>
        <v xml:space="preserve"> </v>
      </c>
      <c r="P84">
        <f t="shared" si="12"/>
        <v>1</v>
      </c>
      <c r="R84" s="55"/>
      <c r="S84" s="54">
        <f>IFERROR(T37, 0)</f>
        <v>0</v>
      </c>
      <c r="T84" s="54" t="s">
        <v>113</v>
      </c>
      <c r="U84" s="54"/>
      <c r="V84" s="54">
        <f>IFERROR(T38, 0)</f>
        <v>0</v>
      </c>
      <c r="W84" s="54" t="s">
        <v>59</v>
      </c>
      <c r="X84" s="77"/>
      <c r="Y84" s="54"/>
      <c r="Z84" s="54">
        <f>IFERROR(T35, 0)</f>
        <v>0</v>
      </c>
      <c r="AA84" s="54" t="s">
        <v>55</v>
      </c>
      <c r="AB84" s="54"/>
      <c r="AC84" s="54">
        <f>IFERROR(T36, 0)</f>
        <v>0</v>
      </c>
      <c r="AD84" s="54" t="s">
        <v>56</v>
      </c>
      <c r="AE84" s="69"/>
      <c r="AH84" s="22"/>
      <c r="AI84" s="22"/>
    </row>
    <row r="85" spans="11:35">
      <c r="K85">
        <f t="shared" si="7"/>
        <v>0</v>
      </c>
      <c r="L85" t="e">
        <f t="shared" si="8"/>
        <v>#N/A</v>
      </c>
      <c r="M85">
        <f t="shared" si="9"/>
        <v>0</v>
      </c>
      <c r="N85">
        <f t="shared" si="10"/>
        <v>0</v>
      </c>
      <c r="O85" t="str">
        <f t="shared" si="11"/>
        <v xml:space="preserve"> </v>
      </c>
      <c r="P85">
        <f t="shared" si="12"/>
        <v>1</v>
      </c>
      <c r="R85" s="55"/>
      <c r="Y85" s="54"/>
      <c r="Z85" s="54">
        <f>IFERROR(T37, 0)</f>
        <v>0</v>
      </c>
      <c r="AA85" s="54" t="s">
        <v>57</v>
      </c>
      <c r="AB85" s="54"/>
      <c r="AC85" s="54">
        <f>IFERROR(T38, 0)</f>
        <v>0</v>
      </c>
      <c r="AD85" s="54" t="s">
        <v>59</v>
      </c>
      <c r="AE85" s="69"/>
      <c r="AH85" s="22"/>
      <c r="AI85" s="22"/>
    </row>
    <row r="86" spans="11:35">
      <c r="K86">
        <f t="shared" si="7"/>
        <v>0</v>
      </c>
      <c r="L86" t="e">
        <f t="shared" si="8"/>
        <v>#N/A</v>
      </c>
      <c r="M86">
        <f t="shared" si="9"/>
        <v>0</v>
      </c>
      <c r="N86">
        <f t="shared" si="10"/>
        <v>0</v>
      </c>
      <c r="O86" t="str">
        <f t="shared" si="11"/>
        <v xml:space="preserve"> </v>
      </c>
      <c r="P86">
        <f t="shared" si="12"/>
        <v>1</v>
      </c>
      <c r="R86" s="55"/>
      <c r="S86" s="54"/>
      <c r="T86" s="67"/>
      <c r="U86" s="54"/>
      <c r="V86" s="54"/>
      <c r="W86" s="54"/>
      <c r="X86" s="77"/>
      <c r="Y86" s="54"/>
      <c r="Z86" s="54">
        <f>IFERROR(T39, 0)</f>
        <v>0</v>
      </c>
      <c r="AA86" s="54" t="s">
        <v>61</v>
      </c>
      <c r="AB86" s="54"/>
      <c r="AC86" s="67">
        <f>IFERROR(T40, 0)</f>
        <v>0</v>
      </c>
      <c r="AD86" s="54" t="s">
        <v>63</v>
      </c>
      <c r="AE86" s="69"/>
      <c r="AH86" s="22"/>
      <c r="AI86" s="22"/>
    </row>
    <row r="87" spans="11:35">
      <c r="K87">
        <f t="shared" si="7"/>
        <v>0</v>
      </c>
      <c r="L87" t="e">
        <f t="shared" si="8"/>
        <v>#N/A</v>
      </c>
      <c r="M87">
        <f t="shared" si="9"/>
        <v>0</v>
      </c>
      <c r="N87">
        <f t="shared" si="10"/>
        <v>0</v>
      </c>
      <c r="O87" t="str">
        <f t="shared" si="11"/>
        <v xml:space="preserve"> </v>
      </c>
      <c r="P87">
        <f t="shared" si="12"/>
        <v>1</v>
      </c>
      <c r="R87" s="55" t="e">
        <f>IF(Y26 &gt;= 80%, "Cumple", "No cumple")</f>
        <v>#DIV/0!</v>
      </c>
      <c r="S87" s="54" t="s">
        <v>104</v>
      </c>
      <c r="T87" s="67"/>
      <c r="U87" s="54"/>
      <c r="V87" s="54"/>
      <c r="W87" s="54"/>
      <c r="X87" s="77"/>
      <c r="Y87" s="54"/>
      <c r="Z87" s="54">
        <f>IFERROR(T41, 0)</f>
        <v>0</v>
      </c>
      <c r="AA87" s="54" t="s">
        <v>65</v>
      </c>
      <c r="AB87" s="67"/>
      <c r="AC87" s="67"/>
      <c r="AD87" s="67"/>
      <c r="AE87" s="69"/>
      <c r="AH87" s="22"/>
      <c r="AI87" s="22"/>
    </row>
    <row r="88" spans="11:35">
      <c r="K88">
        <f t="shared" si="7"/>
        <v>0</v>
      </c>
      <c r="L88" t="e">
        <f t="shared" si="8"/>
        <v>#N/A</v>
      </c>
      <c r="M88">
        <f t="shared" si="9"/>
        <v>0</v>
      </c>
      <c r="N88">
        <f t="shared" si="10"/>
        <v>0</v>
      </c>
      <c r="O88" t="str">
        <f t="shared" si="11"/>
        <v xml:space="preserve"> </v>
      </c>
      <c r="P88">
        <f t="shared" si="12"/>
        <v>1</v>
      </c>
      <c r="R88" s="78"/>
      <c r="S88" s="67"/>
      <c r="T88" s="67"/>
      <c r="U88" s="67"/>
      <c r="V88" s="67"/>
      <c r="W88" s="67"/>
      <c r="X88" s="77"/>
      <c r="Y88" s="54"/>
      <c r="Z88" s="54">
        <f>IFERROR(T42, 0)</f>
        <v>0</v>
      </c>
      <c r="AA88" s="54" t="s">
        <v>67</v>
      </c>
      <c r="AB88" s="67"/>
      <c r="AC88" s="67"/>
      <c r="AD88" s="67"/>
      <c r="AE88" s="69"/>
      <c r="AH88" s="22"/>
      <c r="AI88" s="22"/>
    </row>
    <row r="89" spans="11:35">
      <c r="K89">
        <f t="shared" si="7"/>
        <v>0</v>
      </c>
      <c r="L89" t="e">
        <f t="shared" si="8"/>
        <v>#N/A</v>
      </c>
      <c r="M89">
        <f t="shared" si="9"/>
        <v>0</v>
      </c>
      <c r="N89">
        <f t="shared" si="10"/>
        <v>0</v>
      </c>
      <c r="O89" t="str">
        <f t="shared" si="11"/>
        <v xml:space="preserve"> </v>
      </c>
      <c r="P89">
        <f t="shared" si="12"/>
        <v>1</v>
      </c>
      <c r="R89" s="55"/>
      <c r="S89" s="54"/>
      <c r="T89" s="54"/>
      <c r="U89" s="54"/>
      <c r="V89" s="54"/>
      <c r="W89" s="54"/>
      <c r="X89" s="68"/>
      <c r="Y89" s="54"/>
      <c r="Z89" s="67">
        <f>IFERROR(T43, 0)</f>
        <v>0</v>
      </c>
      <c r="AA89" s="54" t="s">
        <v>69</v>
      </c>
      <c r="AB89" s="54"/>
      <c r="AC89" s="79"/>
      <c r="AD89" s="54"/>
      <c r="AE89" s="69"/>
      <c r="AH89" s="22"/>
      <c r="AI89" s="22"/>
    </row>
    <row r="90" spans="11:35">
      <c r="K90">
        <f t="shared" si="7"/>
        <v>0</v>
      </c>
      <c r="L90" t="e">
        <f t="shared" si="8"/>
        <v>#N/A</v>
      </c>
      <c r="M90">
        <f t="shared" si="9"/>
        <v>0</v>
      </c>
      <c r="N90">
        <f t="shared" si="10"/>
        <v>0</v>
      </c>
      <c r="O90" t="str">
        <f t="shared" si="11"/>
        <v xml:space="preserve"> </v>
      </c>
      <c r="P90">
        <f t="shared" si="12"/>
        <v>1</v>
      </c>
      <c r="R90" s="55"/>
      <c r="S90" s="54"/>
      <c r="T90" s="54"/>
      <c r="U90" s="54"/>
      <c r="V90" s="54"/>
      <c r="W90" s="54"/>
      <c r="X90" s="68"/>
      <c r="Y90" s="67"/>
      <c r="AE90" s="69"/>
      <c r="AH90" s="22"/>
      <c r="AI90" s="22"/>
    </row>
    <row r="91" spans="11:35">
      <c r="K91">
        <f t="shared" si="7"/>
        <v>0</v>
      </c>
      <c r="L91" t="e">
        <f t="shared" si="8"/>
        <v>#N/A</v>
      </c>
      <c r="M91">
        <f t="shared" si="9"/>
        <v>0</v>
      </c>
      <c r="N91">
        <f t="shared" si="10"/>
        <v>0</v>
      </c>
      <c r="O91" t="str">
        <f t="shared" si="11"/>
        <v xml:space="preserve"> </v>
      </c>
      <c r="P91">
        <f t="shared" si="12"/>
        <v>1</v>
      </c>
      <c r="R91" s="55"/>
      <c r="S91" s="54"/>
      <c r="T91" s="54"/>
      <c r="U91" s="54"/>
      <c r="V91" s="54"/>
      <c r="W91" s="54"/>
      <c r="X91" s="68"/>
      <c r="Y91" s="54" t="str">
        <f>IF(Y23 &gt;= 75%, "Cumple", "No cumple")</f>
        <v>Cumple</v>
      </c>
      <c r="Z91" s="54" t="s">
        <v>114</v>
      </c>
      <c r="AA91" s="54"/>
      <c r="AB91" s="54"/>
      <c r="AC91" s="54"/>
      <c r="AD91" s="54"/>
      <c r="AE91" s="69"/>
      <c r="AH91" s="22"/>
      <c r="AI91" s="22"/>
    </row>
    <row r="92" spans="11:35" ht="15.75" thickBot="1">
      <c r="K92">
        <f t="shared" si="7"/>
        <v>0</v>
      </c>
      <c r="L92" t="e">
        <f t="shared" si="8"/>
        <v>#N/A</v>
      </c>
      <c r="M92">
        <f t="shared" si="9"/>
        <v>0</v>
      </c>
      <c r="N92">
        <f t="shared" si="10"/>
        <v>0</v>
      </c>
      <c r="O92" t="str">
        <f t="shared" si="11"/>
        <v xml:space="preserve"> </v>
      </c>
      <c r="P92">
        <f t="shared" si="12"/>
        <v>1</v>
      </c>
      <c r="R92" s="80"/>
      <c r="S92" s="81"/>
      <c r="T92" s="81"/>
      <c r="U92" s="81"/>
      <c r="V92" s="81"/>
      <c r="W92" s="81"/>
      <c r="X92" s="82"/>
      <c r="Y92" s="81"/>
      <c r="Z92" s="81"/>
      <c r="AA92" s="81"/>
      <c r="AB92" s="81"/>
      <c r="AC92" s="81"/>
      <c r="AD92" s="81"/>
      <c r="AE92" s="83"/>
      <c r="AH92" s="22"/>
      <c r="AI92" s="22"/>
    </row>
    <row r="93" spans="11:35">
      <c r="K93">
        <f t="shared" si="7"/>
        <v>0</v>
      </c>
      <c r="L93" t="e">
        <f t="shared" si="8"/>
        <v>#N/A</v>
      </c>
      <c r="M93">
        <f t="shared" si="9"/>
        <v>0</v>
      </c>
      <c r="N93">
        <f t="shared" si="10"/>
        <v>0</v>
      </c>
      <c r="O93" t="str">
        <f t="shared" si="11"/>
        <v xml:space="preserve"> </v>
      </c>
      <c r="P93">
        <f t="shared" si="12"/>
        <v>1</v>
      </c>
      <c r="R93" s="148" t="s">
        <v>115</v>
      </c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50"/>
      <c r="AI93" s="22"/>
    </row>
    <row r="94" spans="11:35" ht="15.75" thickBot="1">
      <c r="K94">
        <f t="shared" si="7"/>
        <v>0</v>
      </c>
      <c r="L94" t="e">
        <f t="shared" si="8"/>
        <v>#N/A</v>
      </c>
      <c r="M94">
        <f t="shared" si="9"/>
        <v>0</v>
      </c>
      <c r="N94">
        <f t="shared" si="10"/>
        <v>0</v>
      </c>
      <c r="O94" t="str">
        <f t="shared" si="11"/>
        <v xml:space="preserve"> </v>
      </c>
      <c r="P94">
        <f t="shared" si="12"/>
        <v>1</v>
      </c>
      <c r="R94" s="151" t="s">
        <v>116</v>
      </c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3"/>
      <c r="AI94" s="22"/>
    </row>
    <row r="95" spans="11:35">
      <c r="AH95" s="22"/>
      <c r="AI95" s="22"/>
    </row>
    <row r="96" spans="11:35">
      <c r="AH96" s="22"/>
      <c r="AI96" s="22"/>
    </row>
    <row r="97" spans="18:35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</sheetData>
  <mergeCells count="27">
    <mergeCell ref="R93:AE93"/>
    <mergeCell ref="R94:AE94"/>
    <mergeCell ref="W28:AD28"/>
    <mergeCell ref="W29:AD30"/>
    <mergeCell ref="W33:AD35"/>
    <mergeCell ref="W47:AA47"/>
    <mergeCell ref="AC47:AD47"/>
    <mergeCell ref="S28:T28"/>
    <mergeCell ref="W48:AA49"/>
    <mergeCell ref="AC48:AD49"/>
    <mergeCell ref="S48:T49"/>
    <mergeCell ref="U48:U49"/>
    <mergeCell ref="V12:Z12"/>
    <mergeCell ref="S22:U22"/>
    <mergeCell ref="V13:Z13"/>
    <mergeCell ref="V14:Z14"/>
    <mergeCell ref="V22:X22"/>
    <mergeCell ref="V17:Z17"/>
    <mergeCell ref="AA23:AC23"/>
    <mergeCell ref="Y22:Z22"/>
    <mergeCell ref="Y25:Z25"/>
    <mergeCell ref="S25:U25"/>
    <mergeCell ref="AA14:AE14"/>
    <mergeCell ref="V15:Z15"/>
    <mergeCell ref="AD16:AE16"/>
    <mergeCell ref="AA17:AE17"/>
    <mergeCell ref="AA18:AE18"/>
  </mergeCells>
  <phoneticPr fontId="25" type="noConversion"/>
  <conditionalFormatting sqref="T63">
    <cfRule type="expression" dxfId="9" priority="18">
      <formula>"isTrue($AF$14:$AW$54)"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12:XFD54 AI65:XFD77 A72:H84 AI84:XFD94 Z87:AA88 AH65:AH74 Y63:AD72 AH80:XFD83 Y75:AD78 Y79:Y89 AH84:AH92 Z89:AD89 A97:XFD1048576 AH95:XFD96 R91:AD91 A95:Q96 R89:X90 R93:AE94 AF78:XFD79 R76:AE77 R74:AA75 R63:X73 AF57:XFD64 U52:AE52 W5:XFD5 A1:XFD1 A2:U2 W2:XFD2 AE19 V51:AE51 Q27 Q3:XFD4 Q5:U5 Q6:XFD11 Q26:V26 AS55:XFD56 W28:AD47 AA20 AE55:AJ56 AC19:AD20 V20 Q19:R23 Q12:AE12 Q24:X24 Y26:AA26 Q18:AE18 Q13:R17 V13:AE17 AD57:AE57 Z56 AB55:AB57 R57:Y57 V25:V47 U28 S29:U29 S48 R58:AE62 V49 V48:W48 AB49 AB48:AC48 A3:J71 AC24:AD25 S22:Y22 Q25:S25 V25:Y25 S23:Z23 AA23:AA24 AE26:AE49 AC23:AC25 AE21:AE22 AD23 Q28:R49 Q51:R52 Q50:AE50 Q53:AE54 Q55:X56 U37:U43 U30:U35 A85:J94 Q57:Q94 K3:P94 R86:W87 R85 R75:W84 Z79:AD86 S30:T43">
    <cfRule type="beginsWith" dxfId="8" priority="15" operator="beginsWith" text="Cumple">
      <formula>LEFT(A1,LEN("Cumple"))="Cumple"</formula>
    </cfRule>
    <cfRule type="containsText" dxfId="7" priority="16" operator="containsText" text="No cumple">
      <formula>NOT(ISERROR(SEARCH("No cumple",A1)))</formula>
    </cfRule>
  </conditionalFormatting>
  <conditionalFormatting sqref="S22:U22">
    <cfRule type="beginsWith" dxfId="6" priority="9" operator="beginsWith" text="Cumple">
      <formula>LEFT(S22,LEN("Cumple"))="Cumple"</formula>
    </cfRule>
    <cfRule type="containsText" dxfId="5" priority="10" operator="containsText" text="No cumple">
      <formula>NOT(ISERROR(SEARCH("No cumple",S22)))</formula>
    </cfRule>
  </conditionalFormatting>
  <conditionalFormatting sqref="S28:T28">
    <cfRule type="beginsWith" dxfId="4" priority="7" operator="beginsWith" text="Cumple">
      <formula>LEFT(S28,LEN("Cumple"))="Cumple"</formula>
    </cfRule>
    <cfRule type="containsText" dxfId="3" priority="8" operator="containsText" text="No cumple">
      <formula>NOT(ISERROR(SEARCH("No cumple",S28)))</formula>
    </cfRule>
  </conditionalFormatting>
  <conditionalFormatting sqref="U48:U49">
    <cfRule type="containsText" dxfId="2" priority="1" operator="containsText" text="Condicionado">
      <formula>NOT(ISERROR(SEARCH("Condicionado",U48)))</formula>
    </cfRule>
    <cfRule type="containsText" dxfId="1" priority="2" operator="containsText" text="No Favorable">
      <formula>NOT(ISERROR(SEARCH("No Favorable",U48)))</formula>
    </cfRule>
    <cfRule type="containsText" dxfId="0" priority="3" operator="containsText" text="Favorable">
      <formula>NOT(ISERROR(SEARCH("Favorable",U48)))</formula>
    </cfRule>
  </conditionalFormatting>
  <printOptions horizontalCentered="1" verticalCentered="1"/>
  <pageMargins left="0.25" right="0.25" top="0.75" bottom="0.75" header="0.3" footer="0.3"/>
  <pageSetup scale="5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Dayana I. Valentín Rodríguez</dc:creator>
  <cp:keywords/>
  <dc:description/>
  <cp:lastModifiedBy/>
  <cp:revision/>
  <dcterms:created xsi:type="dcterms:W3CDTF">2022-02-23T11:49:44Z</dcterms:created>
  <dcterms:modified xsi:type="dcterms:W3CDTF">2023-09-08T13:45:02Z</dcterms:modified>
  <cp:category/>
  <cp:contentStatus/>
</cp:coreProperties>
</file>